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rwittenberg\Desktop\UWV - Downloads\"/>
    </mc:Choice>
  </mc:AlternateContent>
  <xr:revisionPtr revIDLastSave="0" documentId="13_ncr:1_{B48E1594-491D-4B74-BFE2-A4CDC06885A0}" xr6:coauthVersionLast="47" xr6:coauthVersionMax="47" xr10:uidLastSave="{00000000-0000-0000-0000-000000000000}"/>
  <bookViews>
    <workbookView xWindow="-120" yWindow="-120" windowWidth="29040" windowHeight="15720" tabRatio="806" firstSheet="1" activeTab="1" xr2:uid="{00000000-000D-0000-FFFF-FFFF00000000}"/>
  </bookViews>
  <sheets>
    <sheet name="Fondsvermogen, baten en lasten" sheetId="1" r:id="rId1"/>
    <sheet name="Uitvoeringskosten versus budget" sheetId="2" r:id="rId2"/>
    <sheet name="Opbouw uitvoeringskosten" sheetId="4" r:id="rId3"/>
    <sheet name="Uitgekeerde bedragen per wet" sheetId="49" r:id="rId4"/>
    <sheet name="Uitgek. bedragen WW" sheetId="5" r:id="rId5"/>
    <sheet name="Uitgek. bedragen ao-uitkeringen" sheetId="6" r:id="rId6"/>
    <sheet name="Uitgek. bedragen WAO" sheetId="7" r:id="rId7"/>
    <sheet name="Uitgek. bedragen WIA" sheetId="8" r:id="rId8"/>
    <sheet name="Uitgek. bedragen WAZ" sheetId="9" r:id="rId9"/>
    <sheet name="Uitgek. bedragen Wajong" sheetId="10" r:id="rId10"/>
    <sheet name="Uitgek. bedragen Wazo" sheetId="11" r:id="rId11"/>
    <sheet name="Uitgek. bedragen Ziektewet" sheetId="12" r:id="rId12"/>
    <sheet name="Uitgek. bedragen Toeslagenwet" sheetId="13" r:id="rId13"/>
    <sheet name="Kosten re-integratie en voorz." sheetId="14" r:id="rId14"/>
    <sheet name="Omvang personeelsbestand" sheetId="15" r:id="rId15"/>
    <sheet name="Verz. en uitk.gerechtigden" sheetId="35" r:id="rId16"/>
    <sheet name="Klanten per wet" sheetId="16" r:id="rId17"/>
    <sheet name="Volume uitkeringen WW" sheetId="17" r:id="rId18"/>
    <sheet name="Lopende WW-uitk naar leeftijd" sheetId="43" r:id="rId19"/>
    <sheet name="Volume uitkeringen WAO" sheetId="18" r:id="rId20"/>
    <sheet name="Volume uitkeringen WIA" sheetId="19" r:id="rId21"/>
    <sheet name="Lopende WIA-uitk naar leeft." sheetId="50" r:id="rId22"/>
    <sheet name="Volume uitkeringen WAZ" sheetId="20" r:id="rId23"/>
    <sheet name="Volume uitkeringen Wajong" sheetId="21" r:id="rId24"/>
    <sheet name="Lopende Wajong-uitk naar leeft." sheetId="47" r:id="rId25"/>
    <sheet name="Lopende ZW-uitk. naar vangnetgr" sheetId="48" r:id="rId26"/>
    <sheet name="Volume uitkeringen Wazo" sheetId="23" r:id="rId27"/>
    <sheet name="Uitstroom WAO" sheetId="25" r:id="rId28"/>
    <sheet name="Uitstroom WIA" sheetId="26" r:id="rId29"/>
    <sheet name="Uitstroom Wajong" sheetId="28" r:id="rId30"/>
    <sheet name="Aantal sociaal-med. beoord." sheetId="55" r:id="rId31"/>
    <sheet name="Achterstanden WIA" sheetId="56" r:id="rId32"/>
    <sheet name="Uitkomst claimbeoord. WIA" sheetId="29" r:id="rId33"/>
    <sheet name="Uitkomst claimbeoord. jonggeh." sheetId="30" r:id="rId34"/>
    <sheet name="Afd overtr inlichtingenplicht" sheetId="32" r:id="rId35"/>
    <sheet name="Afd overtr. medewerkingsplicht" sheetId="31" r:id="rId36"/>
    <sheet name="Uitstroom WW" sheetId="33" r:id="rId37"/>
    <sheet name="Aant werk uitgestr. arbeidsbep." sheetId="34" r:id="rId38"/>
    <sheet name="Aantal werkende Wajongers" sheetId="44" r:id="rId39"/>
    <sheet name="Ontslagvergunningen" sheetId="39" r:id="rId40"/>
    <sheet name="Tewerkstellingsvergunningen" sheetId="53" r:id="rId41"/>
    <sheet name="Arbeidsmarktadviezen GVVA" sheetId="54" r:id="rId42"/>
    <sheet name="Tijdigheid eerste betaling" sheetId="24" r:id="rId43"/>
    <sheet name="Financiële rechtmatigheid" sheetId="41" r:id="rId44"/>
    <sheet name="Klanttevredenheid" sheetId="36" r:id="rId45"/>
    <sheet name="Aantal ontvangen klachten" sheetId="37" r:id="rId46"/>
    <sheet name="Aantal ontvangen bezwaren" sheetId="38" r:id="rId47"/>
  </sheets>
  <definedNames>
    <definedName name="_Toc353833" localSheetId="1">'Uitvoeringskosten versus budget'!$E$3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44" l="1"/>
  <c r="L2" i="28"/>
  <c r="J3" i="44"/>
  <c r="K14" i="14" l="1"/>
  <c r="J14" i="14"/>
  <c r="J6" i="55" l="1"/>
  <c r="J2" i="28"/>
  <c r="J2" i="26"/>
  <c r="J3" i="26"/>
  <c r="J4" i="26"/>
  <c r="J5" i="26"/>
  <c r="J2" i="25"/>
  <c r="J5" i="48"/>
  <c r="J3" i="48"/>
  <c r="J2" i="48"/>
  <c r="J6" i="47"/>
  <c r="L2" i="43"/>
  <c r="K2" i="43" l="1"/>
  <c r="H5" i="48" l="1"/>
  <c r="J2" i="43" l="1"/>
  <c r="G2" i="44" l="1"/>
  <c r="G2" i="48"/>
  <c r="G3" i="48"/>
  <c r="G5" i="48"/>
  <c r="G2" i="25"/>
  <c r="I2" i="43"/>
  <c r="F3" i="48" l="1"/>
  <c r="F5" i="48"/>
  <c r="F2" i="48"/>
</calcChain>
</file>

<file path=xl/sharedStrings.xml><?xml version="1.0" encoding="utf-8"?>
<sst xmlns="http://schemas.openxmlformats.org/spreadsheetml/2006/main" count="264" uniqueCount="196">
  <si>
    <t>Totaal baten, lasten en fondsvermogen</t>
  </si>
  <si>
    <t>Totaal baten</t>
  </si>
  <si>
    <t>Totaal lasten</t>
  </si>
  <si>
    <t>Totaal fondsvermogen</t>
  </si>
  <si>
    <t>Uitvoeringskosten versus budget</t>
  </si>
  <si>
    <t>Gerealiseerde uitvoeringskosten</t>
  </si>
  <si>
    <t>Budget uitvoeringskosten</t>
  </si>
  <si>
    <t>Opbouw uitvoeringskosten</t>
  </si>
  <si>
    <t>Netto-omzet uitvoeringskosten</t>
  </si>
  <si>
    <t>Vervoers- en overige kosten</t>
  </si>
  <si>
    <t>Kantoorkosten</t>
  </si>
  <si>
    <t>Automatiseringskosten</t>
  </si>
  <si>
    <t>Huisvestingskosten</t>
  </si>
  <si>
    <t>Personeelskosten</t>
  </si>
  <si>
    <t>Uitgekeerde bedragen per wet</t>
  </si>
  <si>
    <t>Overig</t>
  </si>
  <si>
    <t>WW</t>
  </si>
  <si>
    <t>Ziektewet</t>
  </si>
  <si>
    <t>Wajong</t>
  </si>
  <si>
    <t>WIA</t>
  </si>
  <si>
    <t>WAO</t>
  </si>
  <si>
    <t>Uitkeringen WW</t>
  </si>
  <si>
    <t>Uitgekeerd bedrag WW</t>
  </si>
  <si>
    <t>Gemiddelde jaaruitkering WW</t>
  </si>
  <si>
    <t>Totaal arbeidsongeschiktheidsuitkeringen</t>
  </si>
  <si>
    <t>Uitgekeerd bedrag Wajong</t>
  </si>
  <si>
    <t>Uitgekeerd bedrag WAZ</t>
  </si>
  <si>
    <t>Uitgekeerd bedrag WIA</t>
  </si>
  <si>
    <t>Uitgekeerd bedrag WAO</t>
  </si>
  <si>
    <t>Totaalaantal lopende arbeidsongeschiktheidsuitkeringen</t>
  </si>
  <si>
    <t>Uitkeringen WAO</t>
  </si>
  <si>
    <t>Gemiddelde jaaruitkering WAO</t>
  </si>
  <si>
    <t>Uitkeringen WIA</t>
  </si>
  <si>
    <t>Gemiddelde jaaruitkering WIA</t>
  </si>
  <si>
    <t>Uitkeringen WAZ</t>
  </si>
  <si>
    <t>Gemiddelde jaaruitkering WAZ</t>
  </si>
  <si>
    <t>Uitkeringen Wajong</t>
  </si>
  <si>
    <t>Gemiddelde jaaruitkering Wajong</t>
  </si>
  <si>
    <t>Uitkeringen Wazo</t>
  </si>
  <si>
    <t>Uitgekeerd bedrag Wazo</t>
  </si>
  <si>
    <t>Gemiddelde jaaruitkering Wazo</t>
  </si>
  <si>
    <t>Uitkeringen Ziektewet</t>
  </si>
  <si>
    <t>Uitgekeerd bedrag Ziektewet</t>
  </si>
  <si>
    <t>Gemiddelde jaaruitkering Ziektewet</t>
  </si>
  <si>
    <t>Uitkeringen Toeslagenwet</t>
  </si>
  <si>
    <t>Kosten re-integratie</t>
  </si>
  <si>
    <t>Re-integratie arbeidsbeperkten</t>
  </si>
  <si>
    <t>Re-integratie WW'ers &lt;35% arbeidsongeschikt</t>
  </si>
  <si>
    <t>Re-integratie werklozen</t>
  </si>
  <si>
    <t>Werkvoorzieningen arbeidsbeperkten</t>
  </si>
  <si>
    <t>Onderwijsvoorzieningen  arbeidsbeperkten</t>
  </si>
  <si>
    <t>Subsidie aan instellingen t.b.v. scholing</t>
  </si>
  <si>
    <t>Scholingsregelingen WW</t>
  </si>
  <si>
    <t>Ziektewet-arbointerventies</t>
  </si>
  <si>
    <t>Leefvoorzieningen</t>
  </si>
  <si>
    <t>IPS voor gemeenten</t>
  </si>
  <si>
    <t>Aanvullende dienstverlening</t>
  </si>
  <si>
    <t>NIEUWE KLEUREN EN KLEURENVOLGORDE</t>
  </si>
  <si>
    <t>Rangorde</t>
  </si>
  <si>
    <t>Kleur</t>
  </si>
  <si>
    <t>RGB</t>
  </si>
  <si>
    <t>Kleurpercentage</t>
  </si>
  <si>
    <t>UWV-blauw</t>
  </si>
  <si>
    <t>0/120/210</t>
  </si>
  <si>
    <t>donkerblauw</t>
  </si>
  <si>
    <t>0/50/130</t>
  </si>
  <si>
    <t>lichrgroen</t>
  </si>
  <si>
    <t>196/214/0</t>
  </si>
  <si>
    <t>rood</t>
  </si>
  <si>
    <t>190/0/40</t>
  </si>
  <si>
    <t>oranje</t>
  </si>
  <si>
    <t>240/140/0</t>
  </si>
  <si>
    <t>donkergroen</t>
  </si>
  <si>
    <t>104/122/0</t>
  </si>
  <si>
    <t>lichtblauw</t>
  </si>
  <si>
    <t>185/226/255</t>
  </si>
  <si>
    <t>lichtgrijs</t>
  </si>
  <si>
    <t>245/245/245</t>
  </si>
  <si>
    <t>donkergrijs</t>
  </si>
  <si>
    <t>153/153/153</t>
  </si>
  <si>
    <t>Omvang personeelsbestand</t>
  </si>
  <si>
    <t>Aantal vaste medewerkers</t>
  </si>
  <si>
    <t>Aantal tijdelijke medewerkers</t>
  </si>
  <si>
    <t>Totaal aantal interne fte's</t>
  </si>
  <si>
    <t>Verzekerden en uitkeringsgerechtigden</t>
  </si>
  <si>
    <t>Aantal verzekerde personen</t>
  </si>
  <si>
    <t>Aantal uitkeringsgerechtigden</t>
  </si>
  <si>
    <t>Cliënten per wet</t>
  </si>
  <si>
    <t>Wazo</t>
  </si>
  <si>
    <t>WAZ</t>
  </si>
  <si>
    <t>% +/-</t>
  </si>
  <si>
    <t>Volume uitkeringen WW</t>
  </si>
  <si>
    <t>Instroom</t>
  </si>
  <si>
    <t>Uitstroom</t>
  </si>
  <si>
    <t>Lopend bestand ultimo</t>
  </si>
  <si>
    <t>Lopende WW-uitkeringen naar leeftijd</t>
  </si>
  <si>
    <t>55-AOW-leeftijd</t>
  </si>
  <si>
    <t>45-54</t>
  </si>
  <si>
    <t>35-44</t>
  </si>
  <si>
    <t>25-34</t>
  </si>
  <si>
    <t>15-24</t>
  </si>
  <si>
    <t>Volume uitkeringen WAO</t>
  </si>
  <si>
    <t>Volume uitkeringen WIA</t>
  </si>
  <si>
    <t>Aantal lopende uitkeringen WGA</t>
  </si>
  <si>
    <t>Aantal lopende uitkeringen IVA</t>
  </si>
  <si>
    <t>Lopende WIA-uitkeringen naar leeftijd</t>
  </si>
  <si>
    <t>15-34</t>
  </si>
  <si>
    <t>Volume uitkeringen WAZ</t>
  </si>
  <si>
    <t>Volume uitkeringen Wajong</t>
  </si>
  <si>
    <t>Lopende Wajong-uitkeringen naar leeftijd</t>
  </si>
  <si>
    <t>Lopende ZW-uitkeringen naar vangnetgroep</t>
  </si>
  <si>
    <t>Zwangere vrouwen</t>
  </si>
  <si>
    <t>Flexwerkers</t>
  </si>
  <si>
    <t>Zieke WW'ers</t>
  </si>
  <si>
    <t>Volume uitkeringen Wazo</t>
  </si>
  <si>
    <t>Lopend bestand gemiddeld</t>
  </si>
  <si>
    <t>Uitstroom WAO</t>
  </si>
  <si>
    <t>Overlijden</t>
  </si>
  <si>
    <t>Pensionering</t>
  </si>
  <si>
    <t>Herstel/herbeoordeling</t>
  </si>
  <si>
    <t>Uitstroom WIA</t>
  </si>
  <si>
    <t>Uitstroom Wajong</t>
  </si>
  <si>
    <t>Herbeoordelingen</t>
  </si>
  <si>
    <t>Beoordelingen Integrale activering Wajong</t>
  </si>
  <si>
    <t>Claimbeoordelingen WIA</t>
  </si>
  <si>
    <t>Claimbeoordelingen Wajong</t>
  </si>
  <si>
    <t>Indicatiestellingen banenafspraak</t>
  </si>
  <si>
    <t>Eerstejaars Ziektewet-beoordelingen</t>
  </si>
  <si>
    <t>Aantal beoordeelde re-integratieverslagen</t>
  </si>
  <si>
    <t>Aantal deskundigenoordelen</t>
  </si>
  <si>
    <t>Aantal ontvangen WIA-aanvragen</t>
  </si>
  <si>
    <t>Aantal afgehandelde WIA-aanvragen</t>
  </si>
  <si>
    <t>Werkvoorraad WIA-aanvragen ultimo jaar</t>
  </si>
  <si>
    <t>Achterstand WIA-claimbeoordelingen ultimo jaar</t>
  </si>
  <si>
    <t>Uitkomsten beoordelingen WIA</t>
  </si>
  <si>
    <t>Afgewezen aanvragen</t>
  </si>
  <si>
    <t>Toegekende aanvragen IVA</t>
  </si>
  <si>
    <t>Toegekende aanvragen WGA volledig arbeidsongeschikt</t>
  </si>
  <si>
    <t>Toegekende aanvragen WGA deels arbeidsongeschikt</t>
  </si>
  <si>
    <t xml:space="preserve">Uitkomsten beoordeling nWajong en beoordeling arbeidsvermogen </t>
  </si>
  <si>
    <t>Toegekende aanvragen Wajong 2015</t>
  </si>
  <si>
    <t>Afdoening overtredingen inlichtingenplicht</t>
  </si>
  <si>
    <t>Geen boete/waarschuwing opgelegd</t>
  </si>
  <si>
    <t>Processen-verbaal voor Openbaar Ministerie</t>
  </si>
  <si>
    <t>Opgelegde waarschuwingen</t>
  </si>
  <si>
    <t>Opgelegde boetes</t>
  </si>
  <si>
    <t>Afdoening overtredingen medewerkingsplicht</t>
  </si>
  <si>
    <t>Geen maatregel/waarschuwing opgelegd</t>
  </si>
  <si>
    <t>Opgelegde maatregelen</t>
  </si>
  <si>
    <t>Aantal mensen aan het werk met aanvulling vanuit de WW</t>
  </si>
  <si>
    <t>Aantal naar werk uitgestroomde arbeidsbeperkten</t>
  </si>
  <si>
    <t>Gedeeltelijke werkhervatting met WIA/WGA-uitkering</t>
  </si>
  <si>
    <t>Mensen met recht op Ziektewet-uitkering</t>
  </si>
  <si>
    <t>Mensen met recht op WIA-uitkering</t>
  </si>
  <si>
    <t>Mensen met recht op WAO-/WAZ-uitkering</t>
  </si>
  <si>
    <t>Mensen met recht op Wajong-uitkering (excl. plaatsingen met behoud van arbeid)</t>
  </si>
  <si>
    <t>Aantal werkende Wajongers</t>
  </si>
  <si>
    <t>Aantal Wajongers (t/m 2020 excl. Wajong 2015)</t>
  </si>
  <si>
    <t>Percentage werkende Wajongers</t>
  </si>
  <si>
    <t>Ontslagvergunningen</t>
  </si>
  <si>
    <t>Afgehandelde aanvragen ontslagvergunning</t>
  </si>
  <si>
    <t>Verleende ontslagvergunningen</t>
  </si>
  <si>
    <t>Verleende tewerkstellingsvergunningen</t>
  </si>
  <si>
    <t>Geweigerde aanvragen tewerkstellingsvergunning</t>
  </si>
  <si>
    <t>Ingetrokken aanvragen tewerkstellingsvergunning</t>
  </si>
  <si>
    <t>Positieve arbeidsmarktadviezen GVVA</t>
  </si>
  <si>
    <t>Negatieve arbeidsmarktadviezen GVVA</t>
  </si>
  <si>
    <t>Ingetrokken aanvragen arbeidsmarktadvies</t>
  </si>
  <si>
    <t>Afgehandelde aanvragen arbeidsmarktadvies zonder specificatie</t>
  </si>
  <si>
    <t>Tijdigheid eerste betaling</t>
  </si>
  <si>
    <t>WW (&lt; 4 weken na ingang recht)</t>
  </si>
  <si>
    <t>WW (&lt; 10 kalenderdagen na ontvangst inkomstenformulier)</t>
  </si>
  <si>
    <t>Ziektewet (&lt; 4 weken na ingang recht)</t>
  </si>
  <si>
    <t>WIA (&lt; 4 weken na ingang recht)</t>
  </si>
  <si>
    <t>Wajong (&lt; 4 weken na einde beslistermijn)</t>
  </si>
  <si>
    <t>Financiële rechtmatigheid</t>
  </si>
  <si>
    <t>Totale UWV-brede rechtmatigheid</t>
  </si>
  <si>
    <t>Financiële fouten uitkeringslasten</t>
  </si>
  <si>
    <t>Onzekerheden uitkeringslasten</t>
  </si>
  <si>
    <t>Klanttevredenheid</t>
  </si>
  <si>
    <t>Klantgerichtheid uitkeringsgerechtigden</t>
  </si>
  <si>
    <t>Klantgerichtheid werkgevers</t>
  </si>
  <si>
    <t>Klachtintensiteit</t>
  </si>
  <si>
    <t>Aantal ontvangen klachten</t>
  </si>
  <si>
    <t>Bezwaarintensiteit</t>
  </si>
  <si>
    <t>Instroom bezwaarzaken</t>
  </si>
  <si>
    <t>Beoordelingen versnellingsmaatregel 60+</t>
  </si>
  <si>
    <t>€ 19.000.000-</t>
  </si>
  <si>
    <t>Uitstroom WW</t>
  </si>
  <si>
    <t>Werkhervatting in loondienst</t>
  </si>
  <si>
    <t>Overige werkgerelateerde redenen</t>
  </si>
  <si>
    <t>Maximum duur uitkering</t>
  </si>
  <si>
    <t>Overige redenen</t>
  </si>
  <si>
    <t>Totaal aantal lopende WW-uitkeringen</t>
  </si>
  <si>
    <t>Vanuit WIA aan het werk (incl. contractverlengingen)</t>
  </si>
  <si>
    <t>Vanuit Wajong aan het werk (incl. contractverlengingen)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</si>
</sst>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€&quot;\ #,##0;&quot;€&quot;\ \-#,##0"/>
    <numFmt numFmtId="6" formatCode="&quot;€&quot;\ #,##0;[Red]&quot;€&quot;\ \-#,##0"/>
    <numFmt numFmtId="43" formatCode="_ * #,##0.00_ ;_ * \-#,##0.00_ ;_ * &quot;-&quot;??_ ;_ @_ "/>
    <numFmt numFmtId="164" formatCode="_-* #,##0_-;_-* #,##0\-;_-* &quot;-&quot;??_-;_-@_-"/>
    <numFmt numFmtId="165" formatCode="&quot;€&quot;\ #,##0_-;&quot;€&quot;\ #,##0\-"/>
    <numFmt numFmtId="166" formatCode="0.0"/>
    <numFmt numFmtId="167" formatCode="&quot;€&quot;\ #,##0_-"/>
    <numFmt numFmtId="168" formatCode="_ * #,##0.0_ ;_ * \-#,##0.0_ ;_ * &quot;-&quot;??_ ;_ @_ "/>
    <numFmt numFmtId="169" formatCode="0.0%"/>
    <numFmt numFmtId="170" formatCode="_ * #,##0_ ;_ * \-#,##0_ ;_ * &quot;-&quot;??_ ;_ @_ "/>
    <numFmt numFmtId="171" formatCode="0.000"/>
    <numFmt numFmtId="172" formatCode="&quot;€&quot;\ #,##0"/>
  </numFmts>
  <fonts count="21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  <font>
      <sz val="10"/>
      <name val="Arial"/>
      <family val="2"/>
    </font>
    <font>
      <b/>
      <sz val="7.5"/>
      <color rgb="FF003282"/>
      <name val="Verdana"/>
      <family val="2"/>
    </font>
    <font>
      <sz val="7.5"/>
      <color rgb="FF000000"/>
      <name val="Verdana"/>
      <family val="2"/>
    </font>
    <font>
      <sz val="7.5"/>
      <color rgb="FF1690D0"/>
      <name val="Verdana"/>
      <family val="2"/>
    </font>
    <font>
      <b/>
      <sz val="7.5"/>
      <color rgb="FF000000"/>
      <name val="Verdana"/>
      <family val="2"/>
    </font>
    <font>
      <b/>
      <sz val="7.5"/>
      <color rgb="FF0078D2"/>
      <name val="Verdana"/>
      <family val="2"/>
    </font>
    <font>
      <sz val="7.5"/>
      <color rgb="FF0078D2"/>
      <name val="Verdana"/>
      <family val="2"/>
    </font>
    <font>
      <b/>
      <sz val="7.5"/>
      <color rgb="FFFFFFFF"/>
      <name val="Verdana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8D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9" fontId="12" fillId="0" borderId="0" applyFont="0" applyFill="0" applyBorder="0" applyAlignment="0" applyProtection="0"/>
  </cellStyleXfs>
  <cellXfs count="109">
    <xf numFmtId="0" fontId="0" fillId="0" borderId="0" xfId="0"/>
    <xf numFmtId="0" fontId="0" fillId="0" borderId="0" xfId="0" applyAlignment="1">
      <alignment horizontal="left" wrapText="1"/>
    </xf>
    <xf numFmtId="0" fontId="3" fillId="0" borderId="0" xfId="0" applyFont="1"/>
    <xf numFmtId="0" fontId="6" fillId="0" borderId="0" xfId="0" applyFont="1"/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7" fillId="0" borderId="0" xfId="0" applyFont="1"/>
    <xf numFmtId="3" fontId="7" fillId="0" borderId="0" xfId="0" applyNumberFormat="1" applyFont="1"/>
    <xf numFmtId="0" fontId="4" fillId="0" borderId="0" xfId="0" applyFont="1"/>
    <xf numFmtId="5" fontId="7" fillId="0" borderId="0" xfId="0" applyNumberFormat="1" applyFont="1"/>
    <xf numFmtId="167" fontId="7" fillId="0" borderId="0" xfId="0" applyNumberFormat="1" applyFont="1"/>
    <xf numFmtId="1" fontId="7" fillId="0" borderId="0" xfId="2" applyNumberFormat="1" applyFont="1"/>
    <xf numFmtId="3" fontId="0" fillId="0" borderId="0" xfId="0" applyNumberFormat="1"/>
    <xf numFmtId="169" fontId="4" fillId="0" borderId="0" xfId="2" applyNumberFormat="1" applyFont="1"/>
    <xf numFmtId="0" fontId="0" fillId="0" borderId="0" xfId="0" applyAlignment="1">
      <alignment horizontal="left" vertical="top" wrapText="1"/>
    </xf>
    <xf numFmtId="0" fontId="2" fillId="0" borderId="0" xfId="0" applyFont="1"/>
    <xf numFmtId="164" fontId="2" fillId="0" borderId="0" xfId="0" applyNumberFormat="1" applyFont="1"/>
    <xf numFmtId="164" fontId="2" fillId="0" borderId="0" xfId="1" applyNumberFormat="1"/>
    <xf numFmtId="164" fontId="4" fillId="0" borderId="0" xfId="1" applyNumberFormat="1" applyFont="1"/>
    <xf numFmtId="165" fontId="2" fillId="0" borderId="0" xfId="1" applyNumberFormat="1"/>
    <xf numFmtId="5" fontId="7" fillId="0" borderId="0" xfId="1" applyNumberFormat="1" applyFont="1"/>
    <xf numFmtId="167" fontId="2" fillId="0" borderId="0" xfId="0" applyNumberFormat="1" applyFont="1"/>
    <xf numFmtId="167" fontId="2" fillId="0" borderId="0" xfId="1" applyNumberFormat="1"/>
    <xf numFmtId="165" fontId="0" fillId="0" borderId="0" xfId="1" applyNumberFormat="1" applyFont="1"/>
    <xf numFmtId="0" fontId="2" fillId="0" borderId="0" xfId="0" applyFont="1" applyAlignment="1">
      <alignment horizontal="left"/>
    </xf>
    <xf numFmtId="3" fontId="2" fillId="0" borderId="0" xfId="0" applyNumberFormat="1" applyFont="1"/>
    <xf numFmtId="0" fontId="8" fillId="0" borderId="0" xfId="0" applyFont="1" applyAlignment="1">
      <alignment vertical="center"/>
    </xf>
    <xf numFmtId="3" fontId="8" fillId="0" borderId="0" xfId="0" applyNumberFormat="1" applyFont="1" applyAlignment="1">
      <alignment horizontal="right" vertical="center"/>
    </xf>
    <xf numFmtId="0" fontId="0" fillId="0" borderId="0" xfId="0" applyAlignment="1">
      <alignment wrapText="1"/>
    </xf>
    <xf numFmtId="166" fontId="0" fillId="0" borderId="0" xfId="0" applyNumberFormat="1"/>
    <xf numFmtId="170" fontId="0" fillId="0" borderId="0" xfId="0" applyNumberFormat="1"/>
    <xf numFmtId="171" fontId="0" fillId="0" borderId="0" xfId="0" applyNumberFormat="1"/>
    <xf numFmtId="0" fontId="3" fillId="0" borderId="0" xfId="0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9" fontId="0" fillId="0" borderId="0" xfId="0" applyNumberFormat="1"/>
    <xf numFmtId="9" fontId="9" fillId="2" borderId="0" xfId="0" applyNumberFormat="1" applyFont="1" applyFill="1" applyAlignment="1">
      <alignment horizontal="left" vertical="center"/>
    </xf>
    <xf numFmtId="172" fontId="2" fillId="0" borderId="0" xfId="1" applyNumberFormat="1"/>
    <xf numFmtId="172" fontId="4" fillId="0" borderId="0" xfId="1" applyNumberFormat="1" applyFont="1"/>
    <xf numFmtId="172" fontId="7" fillId="0" borderId="0" xfId="1" applyNumberFormat="1" applyFont="1"/>
    <xf numFmtId="170" fontId="7" fillId="0" borderId="0" xfId="1" applyNumberFormat="1" applyFont="1"/>
    <xf numFmtId="170" fontId="0" fillId="0" borderId="0" xfId="1" applyNumberFormat="1" applyFont="1"/>
    <xf numFmtId="164" fontId="2" fillId="0" borderId="0" xfId="1" applyNumberFormat="1" applyFill="1"/>
    <xf numFmtId="167" fontId="7" fillId="0" borderId="0" xfId="1" applyNumberFormat="1" applyFont="1"/>
    <xf numFmtId="166" fontId="7" fillId="0" borderId="0" xfId="0" applyNumberFormat="1" applyFont="1"/>
    <xf numFmtId="0" fontId="10" fillId="0" borderId="0" xfId="0" applyFont="1"/>
    <xf numFmtId="3" fontId="11" fillId="0" borderId="0" xfId="0" applyNumberFormat="1" applyFont="1"/>
    <xf numFmtId="0" fontId="0" fillId="0" borderId="0" xfId="0" applyAlignment="1">
      <alignment vertical="top" wrapText="1"/>
    </xf>
    <xf numFmtId="172" fontId="0" fillId="0" borderId="0" xfId="0" applyNumberFormat="1"/>
    <xf numFmtId="170" fontId="10" fillId="0" borderId="0" xfId="0" applyNumberFormat="1" applyFont="1"/>
    <xf numFmtId="165" fontId="0" fillId="0" borderId="0" xfId="0" applyNumberFormat="1"/>
    <xf numFmtId="167" fontId="0" fillId="0" borderId="0" xfId="0" applyNumberFormat="1"/>
    <xf numFmtId="164" fontId="0" fillId="0" borderId="0" xfId="0" applyNumberFormat="1"/>
    <xf numFmtId="5" fontId="0" fillId="0" borderId="0" xfId="0" applyNumberFormat="1"/>
    <xf numFmtId="2" fontId="0" fillId="0" borderId="0" xfId="0" applyNumberFormat="1"/>
    <xf numFmtId="1" fontId="0" fillId="0" borderId="0" xfId="0" applyNumberFormat="1"/>
    <xf numFmtId="3" fontId="10" fillId="0" borderId="0" xfId="0" applyNumberFormat="1" applyFont="1"/>
    <xf numFmtId="170" fontId="0" fillId="0" borderId="0" xfId="1" applyNumberFormat="1" applyFont="1" applyFill="1"/>
    <xf numFmtId="0" fontId="2" fillId="0" borderId="0" xfId="3" applyFont="1"/>
    <xf numFmtId="166" fontId="7" fillId="0" borderId="0" xfId="3" applyNumberFormat="1" applyFont="1"/>
    <xf numFmtId="3" fontId="7" fillId="0" borderId="0" xfId="3" applyNumberFormat="1" applyFont="1"/>
    <xf numFmtId="3" fontId="4" fillId="0" borderId="0" xfId="3" applyNumberFormat="1" applyFont="1"/>
    <xf numFmtId="3" fontId="2" fillId="0" borderId="0" xfId="3" applyNumberFormat="1" applyFont="1"/>
    <xf numFmtId="9" fontId="0" fillId="0" borderId="0" xfId="2" applyFont="1"/>
    <xf numFmtId="165" fontId="7" fillId="0" borderId="0" xfId="1" applyNumberFormat="1" applyFont="1"/>
    <xf numFmtId="172" fontId="7" fillId="0" borderId="0" xfId="1" applyNumberFormat="1" applyFont="1" applyFill="1"/>
    <xf numFmtId="172" fontId="10" fillId="0" borderId="0" xfId="0" applyNumberFormat="1" applyFont="1"/>
    <xf numFmtId="164" fontId="7" fillId="0" borderId="0" xfId="1" applyNumberFormat="1" applyFont="1"/>
    <xf numFmtId="3" fontId="7" fillId="0" borderId="0" xfId="0" applyNumberFormat="1" applyFont="1" applyAlignment="1">
      <alignment horizontal="right" vertical="center"/>
    </xf>
    <xf numFmtId="168" fontId="7" fillId="0" borderId="0" xfId="1" applyNumberFormat="1" applyFont="1"/>
    <xf numFmtId="168" fontId="10" fillId="0" borderId="0" xfId="0" applyNumberFormat="1" applyFont="1"/>
    <xf numFmtId="172" fontId="7" fillId="0" borderId="0" xfId="0" applyNumberFormat="1" applyFont="1"/>
    <xf numFmtId="170" fontId="2" fillId="0" borderId="0" xfId="1" applyNumberFormat="1" applyFont="1"/>
    <xf numFmtId="170" fontId="10" fillId="0" borderId="0" xfId="1" applyNumberFormat="1" applyFont="1"/>
    <xf numFmtId="9" fontId="13" fillId="0" borderId="0" xfId="0" applyNumberFormat="1" applyFont="1" applyAlignment="1">
      <alignment horizontal="right" vertical="center" wrapText="1"/>
    </xf>
    <xf numFmtId="3" fontId="13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horizontal="right" vertical="center" wrapText="1"/>
    </xf>
    <xf numFmtId="0" fontId="15" fillId="0" borderId="0" xfId="0" applyFont="1" applyAlignment="1">
      <alignment vertical="center" wrapText="1"/>
    </xf>
    <xf numFmtId="9" fontId="16" fillId="0" borderId="0" xfId="0" applyNumberFormat="1" applyFont="1" applyAlignment="1">
      <alignment horizontal="right" vertical="center" wrapText="1"/>
    </xf>
    <xf numFmtId="3" fontId="16" fillId="0" borderId="0" xfId="0" applyNumberFormat="1" applyFont="1" applyAlignment="1">
      <alignment horizontal="right" vertical="center" wrapText="1"/>
    </xf>
    <xf numFmtId="0" fontId="16" fillId="0" borderId="0" xfId="0" applyFont="1" applyAlignment="1">
      <alignment horizontal="right" vertical="center" wrapText="1"/>
    </xf>
    <xf numFmtId="0" fontId="18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3" fontId="14" fillId="0" borderId="0" xfId="0" applyNumberFormat="1" applyFont="1" applyAlignment="1">
      <alignment horizontal="right" vertical="center" wrapText="1"/>
    </xf>
    <xf numFmtId="0" fontId="14" fillId="0" borderId="0" xfId="0" applyFont="1" applyAlignment="1">
      <alignment horizontal="right" vertical="center" wrapText="1"/>
    </xf>
    <xf numFmtId="9" fontId="14" fillId="0" borderId="0" xfId="0" applyNumberFormat="1" applyFont="1" applyAlignment="1">
      <alignment horizontal="right" vertical="center" wrapText="1"/>
    </xf>
    <xf numFmtId="0" fontId="18" fillId="0" borderId="0" xfId="0" applyFont="1" applyAlignment="1">
      <alignment horizontal="left" vertical="center" wrapText="1" indent="1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right" vertical="center" wrapText="1"/>
    </xf>
    <xf numFmtId="165" fontId="7" fillId="0" borderId="0" xfId="0" applyNumberFormat="1" applyFont="1"/>
    <xf numFmtId="0" fontId="7" fillId="0" borderId="0" xfId="0" applyFont="1" applyAlignment="1">
      <alignment horizontal="left" vertical="center"/>
    </xf>
    <xf numFmtId="9" fontId="7" fillId="0" borderId="0" xfId="0" applyNumberFormat="1" applyFont="1"/>
    <xf numFmtId="9" fontId="20" fillId="2" borderId="0" xfId="0" applyNumberFormat="1" applyFont="1" applyFill="1" applyAlignment="1">
      <alignment horizontal="left" vertical="center"/>
    </xf>
    <xf numFmtId="170" fontId="7" fillId="0" borderId="0" xfId="0" applyNumberFormat="1" applyFont="1"/>
    <xf numFmtId="170" fontId="20" fillId="0" borderId="0" xfId="0" applyNumberFormat="1" applyFont="1"/>
    <xf numFmtId="0" fontId="7" fillId="0" borderId="0" xfId="3" applyFont="1"/>
    <xf numFmtId="2" fontId="7" fillId="0" borderId="0" xfId="0" applyNumberFormat="1" applyFont="1"/>
    <xf numFmtId="169" fontId="7" fillId="0" borderId="0" xfId="2" applyNumberFormat="1" applyFont="1"/>
    <xf numFmtId="5" fontId="0" fillId="0" borderId="0" xfId="1" applyNumberFormat="1" applyFont="1"/>
    <xf numFmtId="6" fontId="2" fillId="0" borderId="0" xfId="0" applyNumberFormat="1" applyFont="1"/>
    <xf numFmtId="6" fontId="0" fillId="0" borderId="0" xfId="0" applyNumberFormat="1"/>
    <xf numFmtId="0" fontId="0" fillId="0" borderId="0" xfId="0" applyAlignment="1">
      <alignment horizontal="left"/>
    </xf>
    <xf numFmtId="0" fontId="0" fillId="0" borderId="0" xfId="3" applyFont="1"/>
    <xf numFmtId="3" fontId="0" fillId="0" borderId="0" xfId="3" applyNumberFormat="1" applyFont="1"/>
    <xf numFmtId="166" fontId="0" fillId="0" borderId="0" xfId="3" applyNumberFormat="1" applyFont="1"/>
    <xf numFmtId="168" fontId="0" fillId="0" borderId="0" xfId="0" applyNumberFormat="1"/>
    <xf numFmtId="168" fontId="0" fillId="0" borderId="0" xfId="1" applyNumberFormat="1" applyFont="1"/>
    <xf numFmtId="0" fontId="19" fillId="0" borderId="0" xfId="0" applyFont="1" applyAlignment="1">
      <alignment horizontal="center" vertical="center" wrapText="1"/>
    </xf>
  </cellXfs>
  <cellStyles count="5">
    <cellStyle name="Komma" xfId="1" builtinId="3"/>
    <cellStyle name="Procent" xfId="2" builtinId="5"/>
    <cellStyle name="Procent 2" xfId="4" xr:uid="{00000000-0005-0000-0000-000002000000}"/>
    <cellStyle name="Standaard" xfId="0" builtinId="0"/>
    <cellStyle name="Standaard 2" xfId="3" xr:uid="{00000000-0005-0000-0000-000004000000}"/>
  </cellStyles>
  <dxfs count="0"/>
  <tableStyles count="0" defaultTableStyle="TableStyleMedium2" defaultPivotStyle="PivotStyleLight16"/>
  <colors>
    <mruColors>
      <color rgb="FFBE0028"/>
      <color rgb="FFC4D600"/>
      <color rgb="FF003282"/>
      <color rgb="FF0078D2"/>
      <color rgb="FFF08C00"/>
      <color rgb="FF687A00"/>
      <color rgb="FF999999"/>
      <color rgb="FFF5F5F5"/>
      <color rgb="FFB9E2FF"/>
      <color rgb="FFBD002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55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6</xdr:row>
      <xdr:rowOff>0</xdr:rowOff>
    </xdr:from>
    <xdr:to>
      <xdr:col>23</xdr:col>
      <xdr:colOff>76200</xdr:colOff>
      <xdr:row>11</xdr:row>
      <xdr:rowOff>114300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36ED7141-F861-DA49-4192-1EF61B7C9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87450" y="1143000"/>
          <a:ext cx="19050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9"/>
  <sheetViews>
    <sheetView zoomScaleNormal="100" workbookViewId="0">
      <pane xSplit="1" ySplit="1" topLeftCell="J2" activePane="bottomRight" state="frozen"/>
      <selection pane="topRight" activeCell="L19" sqref="L19"/>
      <selection pane="bottomLeft" activeCell="L19" sqref="L19"/>
      <selection pane="bottomRight" activeCell="B1" sqref="B1:L1"/>
    </sheetView>
  </sheetViews>
  <sheetFormatPr defaultColWidth="9.140625" defaultRowHeight="15" x14ac:dyDescent="0.25"/>
  <cols>
    <col min="1" max="1" width="38" style="15" customWidth="1"/>
    <col min="2" max="5" width="16.42578125" style="15" customWidth="1"/>
    <col min="6" max="6" width="17.42578125" style="15" customWidth="1"/>
    <col min="7" max="9" width="15.42578125" style="15" bestFit="1" customWidth="1"/>
    <col min="10" max="10" width="15.42578125" style="6" bestFit="1" customWidth="1"/>
    <col min="11" max="11" width="17.42578125" style="15" bestFit="1" customWidth="1"/>
    <col min="12" max="12" width="15.7109375" style="15" bestFit="1" customWidth="1"/>
    <col min="13" max="16384" width="9.140625" style="15"/>
  </cols>
  <sheetData>
    <row r="1" spans="1:12" x14ac:dyDescent="0.25">
      <c r="A1" s="15" t="s">
        <v>0</v>
      </c>
      <c r="B1" s="15">
        <v>2015</v>
      </c>
      <c r="C1" s="15">
        <v>2016</v>
      </c>
      <c r="D1" s="15">
        <v>2017</v>
      </c>
      <c r="E1" s="15">
        <v>2018</v>
      </c>
      <c r="F1">
        <v>2019</v>
      </c>
      <c r="G1">
        <v>2020</v>
      </c>
      <c r="H1">
        <v>2021</v>
      </c>
      <c r="I1">
        <v>2022</v>
      </c>
      <c r="J1" s="6">
        <v>2023</v>
      </c>
      <c r="K1" s="15">
        <v>2024</v>
      </c>
      <c r="L1" s="6">
        <v>2025</v>
      </c>
    </row>
    <row r="2" spans="1:12" x14ac:dyDescent="0.25">
      <c r="A2" s="15" t="s">
        <v>1</v>
      </c>
      <c r="B2" s="20">
        <v>24955000000</v>
      </c>
      <c r="C2" s="20">
        <v>27030000000</v>
      </c>
      <c r="D2" s="20">
        <v>28013000000</v>
      </c>
      <c r="E2" s="20">
        <v>29959000000</v>
      </c>
      <c r="F2" s="20">
        <v>32208000000</v>
      </c>
      <c r="G2" s="20">
        <v>46865000000</v>
      </c>
      <c r="H2" s="20">
        <v>36523000000</v>
      </c>
      <c r="I2" s="20">
        <v>36379000000</v>
      </c>
      <c r="J2" s="20">
        <v>41171000000</v>
      </c>
      <c r="K2" s="20">
        <v>43850000000</v>
      </c>
      <c r="L2" s="20">
        <v>48018000000</v>
      </c>
    </row>
    <row r="3" spans="1:12" x14ac:dyDescent="0.25">
      <c r="A3" s="15" t="s">
        <v>2</v>
      </c>
      <c r="B3" s="20">
        <v>26171000000</v>
      </c>
      <c r="C3" s="20">
        <v>25705000000</v>
      </c>
      <c r="D3" s="20">
        <v>25230000000</v>
      </c>
      <c r="E3" s="20">
        <v>25003000000</v>
      </c>
      <c r="F3" s="20">
        <v>26462000000</v>
      </c>
      <c r="G3" s="20">
        <v>41129000000</v>
      </c>
      <c r="H3" s="20">
        <v>31024000000</v>
      </c>
      <c r="I3" s="20">
        <v>27573000000</v>
      </c>
      <c r="J3" s="20">
        <v>32243000000</v>
      </c>
      <c r="K3" s="20">
        <v>33714000000</v>
      </c>
      <c r="L3" s="20">
        <v>36971000000</v>
      </c>
    </row>
    <row r="4" spans="1:12" x14ac:dyDescent="0.25">
      <c r="A4" s="15" t="s">
        <v>3</v>
      </c>
      <c r="B4" s="20">
        <v>-10027000000</v>
      </c>
      <c r="C4" s="20">
        <v>-8272000000</v>
      </c>
      <c r="D4" s="20">
        <v>-5489000000</v>
      </c>
      <c r="E4" s="20">
        <v>-533000000</v>
      </c>
      <c r="F4" s="20">
        <v>5213000000</v>
      </c>
      <c r="G4" s="20">
        <v>10949000000</v>
      </c>
      <c r="H4" s="20">
        <v>16448000000</v>
      </c>
      <c r="I4" s="20">
        <v>25254000000</v>
      </c>
      <c r="J4" s="20">
        <v>34182000000</v>
      </c>
      <c r="K4" s="20">
        <v>44318000000</v>
      </c>
      <c r="L4" s="99">
        <v>55365000000</v>
      </c>
    </row>
    <row r="6" spans="1:12" x14ac:dyDescent="0.25">
      <c r="A6"/>
    </row>
    <row r="7" spans="1:12" x14ac:dyDescent="0.25">
      <c r="A7"/>
    </row>
    <row r="8" spans="1:12" x14ac:dyDescent="0.25">
      <c r="A8"/>
    </row>
    <row r="9" spans="1:12" x14ac:dyDescent="0.25">
      <c r="A9"/>
    </row>
    <row r="10" spans="1:12" x14ac:dyDescent="0.25">
      <c r="A10"/>
      <c r="E10"/>
    </row>
    <row r="11" spans="1:12" x14ac:dyDescent="0.25">
      <c r="A11"/>
      <c r="E11" s="53"/>
    </row>
    <row r="12" spans="1:12" x14ac:dyDescent="0.25">
      <c r="A12"/>
      <c r="E12" s="53"/>
    </row>
    <row r="13" spans="1:12" x14ac:dyDescent="0.25">
      <c r="A13"/>
      <c r="E13" s="53"/>
    </row>
    <row r="14" spans="1:12" x14ac:dyDescent="0.25">
      <c r="A14"/>
    </row>
    <row r="15" spans="1:12" x14ac:dyDescent="0.25">
      <c r="A15"/>
    </row>
    <row r="16" spans="1:12" x14ac:dyDescent="0.25">
      <c r="A16"/>
    </row>
    <row r="17" spans="1:1" x14ac:dyDescent="0.25">
      <c r="A17"/>
    </row>
    <row r="18" spans="1:1" x14ac:dyDescent="0.25">
      <c r="A18"/>
    </row>
    <row r="19" spans="1:1" x14ac:dyDescent="0.25">
      <c r="A19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27"/>
  <sheetViews>
    <sheetView workbookViewId="0">
      <pane xSplit="1" ySplit="1" topLeftCell="O2" activePane="bottomRight" state="frozen"/>
      <selection pane="topRight" activeCell="L19" sqref="L19"/>
      <selection pane="bottomLeft" activeCell="L19" sqref="L19"/>
      <selection pane="bottomRight" activeCell="V5" sqref="V5"/>
    </sheetView>
  </sheetViews>
  <sheetFormatPr defaultColWidth="9.140625" defaultRowHeight="15" x14ac:dyDescent="0.25"/>
  <cols>
    <col min="1" max="1" width="33.5703125" style="15" customWidth="1"/>
    <col min="2" max="16" width="14.85546875" style="15" customWidth="1"/>
    <col min="17" max="18" width="15" style="15" bestFit="1" customWidth="1"/>
    <col min="19" max="21" width="15" style="6" bestFit="1" customWidth="1"/>
    <col min="22" max="22" width="15.42578125" style="15" bestFit="1" customWidth="1"/>
    <col min="23" max="16384" width="9.140625" style="15"/>
  </cols>
  <sheetData>
    <row r="1" spans="1:22" x14ac:dyDescent="0.25">
      <c r="A1" s="15" t="s">
        <v>36</v>
      </c>
      <c r="B1" s="15">
        <v>2004</v>
      </c>
      <c r="C1" s="15">
        <v>2005</v>
      </c>
      <c r="D1" s="15">
        <v>2006</v>
      </c>
      <c r="E1" s="15">
        <v>2007</v>
      </c>
      <c r="F1" s="15">
        <v>2008</v>
      </c>
      <c r="G1" s="15">
        <v>2009</v>
      </c>
      <c r="H1" s="15">
        <v>2010</v>
      </c>
      <c r="I1" s="15">
        <v>2011</v>
      </c>
      <c r="J1" s="15">
        <v>2012</v>
      </c>
      <c r="K1" s="15">
        <v>2013</v>
      </c>
      <c r="L1" s="15">
        <v>2015</v>
      </c>
      <c r="M1" s="15">
        <v>2016</v>
      </c>
      <c r="N1" s="15">
        <v>2017</v>
      </c>
      <c r="O1" s="15">
        <v>2018</v>
      </c>
      <c r="P1">
        <v>2019</v>
      </c>
      <c r="Q1">
        <v>2020</v>
      </c>
      <c r="R1">
        <v>2021</v>
      </c>
      <c r="S1" s="6">
        <v>2022</v>
      </c>
      <c r="T1" s="6">
        <v>2023</v>
      </c>
      <c r="U1" s="6">
        <v>2024</v>
      </c>
    </row>
    <row r="2" spans="1:22" s="21" customFormat="1" x14ac:dyDescent="0.25">
      <c r="A2" s="21" t="s">
        <v>25</v>
      </c>
      <c r="B2" s="22">
        <v>1504000000</v>
      </c>
      <c r="C2" s="22">
        <v>1565000000</v>
      </c>
      <c r="D2" s="22">
        <v>1762000000</v>
      </c>
      <c r="E2" s="22">
        <v>1940000000</v>
      </c>
      <c r="F2" s="22">
        <v>2153000000</v>
      </c>
      <c r="G2" s="22">
        <v>2350000000</v>
      </c>
      <c r="H2" s="22">
        <v>2508000000</v>
      </c>
      <c r="I2" s="22">
        <v>2621000000</v>
      </c>
      <c r="J2" s="22">
        <v>2424000000</v>
      </c>
      <c r="K2" s="22">
        <v>2446000000</v>
      </c>
      <c r="L2" s="10">
        <v>2827000000</v>
      </c>
      <c r="M2" s="10">
        <v>2903000000</v>
      </c>
      <c r="N2" s="10">
        <v>2966000000</v>
      </c>
      <c r="O2" s="10">
        <v>2968000000</v>
      </c>
      <c r="P2" s="10">
        <v>3026000000</v>
      </c>
      <c r="Q2" s="10">
        <v>3121000000</v>
      </c>
      <c r="R2" s="10">
        <v>3294000000</v>
      </c>
      <c r="S2" s="10">
        <v>3375000000</v>
      </c>
      <c r="T2" s="10">
        <v>3828000000</v>
      </c>
      <c r="U2" s="43">
        <v>4127000000</v>
      </c>
      <c r="V2" s="21">
        <v>4376000000</v>
      </c>
    </row>
    <row r="3" spans="1:22" x14ac:dyDescent="0.25">
      <c r="A3" s="15" t="s">
        <v>37</v>
      </c>
      <c r="B3" s="37">
        <v>10244</v>
      </c>
      <c r="C3" s="37">
        <v>10244</v>
      </c>
      <c r="D3" s="37">
        <v>10202</v>
      </c>
      <c r="E3" s="37">
        <v>10544</v>
      </c>
      <c r="F3" s="37">
        <v>10912</v>
      </c>
      <c r="G3" s="37">
        <v>11189</v>
      </c>
      <c r="H3" s="37">
        <v>11406</v>
      </c>
      <c r="I3" s="37">
        <v>12833</v>
      </c>
      <c r="J3" s="37">
        <v>12666</v>
      </c>
      <c r="K3" s="39">
        <v>12062.5044237447</v>
      </c>
      <c r="L3" s="39">
        <v>12528.415396531193</v>
      </c>
      <c r="M3" s="39">
        <v>12991.120928274748</v>
      </c>
      <c r="N3" s="39">
        <v>13452.546332920509</v>
      </c>
      <c r="O3" s="39">
        <v>13424.71599658927</v>
      </c>
      <c r="P3" s="39">
        <v>13724.208829327968</v>
      </c>
      <c r="Q3" s="39">
        <v>13798.424884795926</v>
      </c>
      <c r="R3" s="39">
        <v>14479</v>
      </c>
      <c r="S3" s="39">
        <v>14790</v>
      </c>
      <c r="T3" s="39">
        <v>16651</v>
      </c>
      <c r="U3" s="39">
        <v>17851</v>
      </c>
      <c r="V3" s="100">
        <v>18834</v>
      </c>
    </row>
    <row r="5" spans="1:22" x14ac:dyDescent="0.25">
      <c r="A5"/>
      <c r="B5"/>
    </row>
    <row r="6" spans="1:22" x14ac:dyDescent="0.25">
      <c r="A6"/>
      <c r="B6"/>
    </row>
    <row r="7" spans="1:22" x14ac:dyDescent="0.25">
      <c r="A7"/>
      <c r="B7"/>
    </row>
    <row r="25" spans="15:15" x14ac:dyDescent="0.25">
      <c r="O25"/>
    </row>
    <row r="26" spans="15:15" x14ac:dyDescent="0.25">
      <c r="O26" s="51"/>
    </row>
    <row r="27" spans="15:15" x14ac:dyDescent="0.25">
      <c r="O27" s="38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12"/>
  <sheetViews>
    <sheetView workbookViewId="0">
      <pane xSplit="1" topLeftCell="P1" activePane="topRight" state="frozen"/>
      <selection activeCell="L19" sqref="L19"/>
      <selection pane="topRight" activeCell="W5" sqref="W5"/>
    </sheetView>
  </sheetViews>
  <sheetFormatPr defaultColWidth="9.140625" defaultRowHeight="15" x14ac:dyDescent="0.25"/>
  <cols>
    <col min="1" max="1" width="31.42578125" style="15" customWidth="1"/>
    <col min="2" max="17" width="16.5703125" style="15" customWidth="1"/>
    <col min="18" max="19" width="15" style="15" bestFit="1" customWidth="1"/>
    <col min="20" max="22" width="15" style="6" bestFit="1" customWidth="1"/>
    <col min="23" max="23" width="15.42578125" style="15" bestFit="1" customWidth="1"/>
    <col min="24" max="16384" width="9.140625" style="15"/>
  </cols>
  <sheetData>
    <row r="1" spans="1:23" x14ac:dyDescent="0.25">
      <c r="A1" s="15" t="s">
        <v>38</v>
      </c>
      <c r="B1" s="15">
        <v>2004</v>
      </c>
      <c r="C1" s="15">
        <v>2005</v>
      </c>
      <c r="D1" s="15">
        <v>2006</v>
      </c>
      <c r="E1" s="15">
        <v>2007</v>
      </c>
      <c r="F1" s="15">
        <v>2008</v>
      </c>
      <c r="G1" s="15">
        <v>2009</v>
      </c>
      <c r="H1" s="15">
        <v>2010</v>
      </c>
      <c r="I1" s="15">
        <v>2011</v>
      </c>
      <c r="J1" s="15">
        <v>2012</v>
      </c>
      <c r="K1" s="15">
        <v>2013</v>
      </c>
      <c r="L1" s="15">
        <v>2014</v>
      </c>
      <c r="M1" s="15">
        <v>2015</v>
      </c>
      <c r="N1" s="15">
        <v>2016</v>
      </c>
      <c r="O1" s="15">
        <v>2017</v>
      </c>
      <c r="P1" s="15">
        <v>2018</v>
      </c>
      <c r="Q1">
        <v>2019</v>
      </c>
      <c r="R1">
        <v>2020</v>
      </c>
      <c r="S1">
        <v>2021</v>
      </c>
      <c r="T1" s="6">
        <v>2022</v>
      </c>
      <c r="U1" s="6">
        <v>2023</v>
      </c>
      <c r="V1" s="6">
        <v>2024</v>
      </c>
      <c r="W1" s="6">
        <v>2025</v>
      </c>
    </row>
    <row r="2" spans="1:23" s="21" customFormat="1" x14ac:dyDescent="0.25">
      <c r="A2" s="21" t="s">
        <v>39</v>
      </c>
      <c r="B2" s="22">
        <v>878000000</v>
      </c>
      <c r="C2" s="22">
        <v>795000000</v>
      </c>
      <c r="D2" s="22">
        <v>838000000</v>
      </c>
      <c r="E2" s="22">
        <v>933000000</v>
      </c>
      <c r="F2" s="22">
        <v>1069000000</v>
      </c>
      <c r="G2" s="22">
        <v>1150000000</v>
      </c>
      <c r="H2" s="22">
        <v>1160000000</v>
      </c>
      <c r="I2" s="22">
        <v>1205000000</v>
      </c>
      <c r="J2" s="22">
        <v>1178000000</v>
      </c>
      <c r="K2" s="22">
        <v>1086000000</v>
      </c>
      <c r="L2" s="22">
        <v>1104000000</v>
      </c>
      <c r="M2" s="22">
        <v>1082000000</v>
      </c>
      <c r="N2" s="22">
        <v>1124000000</v>
      </c>
      <c r="O2" s="22">
        <v>1131000000</v>
      </c>
      <c r="P2" s="43">
        <v>1281000000</v>
      </c>
      <c r="Q2" s="51">
        <v>1236000000</v>
      </c>
      <c r="R2" s="51">
        <v>1354000000</v>
      </c>
      <c r="S2" s="51">
        <v>1673000000</v>
      </c>
      <c r="T2" s="10">
        <v>1766000000</v>
      </c>
      <c r="U2" s="10">
        <v>2863000000</v>
      </c>
      <c r="V2" s="10">
        <v>2580000000</v>
      </c>
      <c r="W2" s="21">
        <v>3015000000</v>
      </c>
    </row>
    <row r="3" spans="1:23" x14ac:dyDescent="0.25">
      <c r="A3" s="15" t="s">
        <v>40</v>
      </c>
      <c r="B3" s="37">
        <v>18862</v>
      </c>
      <c r="C3" s="37">
        <v>19147</v>
      </c>
      <c r="D3" s="37">
        <v>20520</v>
      </c>
      <c r="E3" s="37">
        <v>20562</v>
      </c>
      <c r="F3" s="37">
        <v>23305</v>
      </c>
      <c r="G3" s="37">
        <v>23996</v>
      </c>
      <c r="H3" s="37">
        <v>24693</v>
      </c>
      <c r="I3" s="37">
        <v>25084</v>
      </c>
      <c r="J3" s="37">
        <v>25404</v>
      </c>
      <c r="K3" s="37">
        <v>25762</v>
      </c>
      <c r="L3" s="37">
        <v>25937</v>
      </c>
      <c r="M3" s="37">
        <v>26294</v>
      </c>
      <c r="N3" s="37">
        <v>26986</v>
      </c>
      <c r="O3" s="37">
        <v>27700</v>
      </c>
      <c r="P3" s="39">
        <v>28105</v>
      </c>
      <c r="Q3" s="39">
        <v>29134</v>
      </c>
      <c r="R3" s="39">
        <v>30293</v>
      </c>
      <c r="S3" s="39">
        <v>30712</v>
      </c>
      <c r="T3" s="39">
        <v>31919</v>
      </c>
      <c r="U3" s="39">
        <v>34259</v>
      </c>
      <c r="V3" s="39">
        <v>36154</v>
      </c>
      <c r="W3" s="100">
        <v>38439</v>
      </c>
    </row>
    <row r="6" spans="1:23" x14ac:dyDescent="0.25">
      <c r="A6"/>
      <c r="B6"/>
    </row>
    <row r="7" spans="1:23" x14ac:dyDescent="0.25">
      <c r="A7"/>
      <c r="B7"/>
    </row>
    <row r="8" spans="1:23" x14ac:dyDescent="0.25">
      <c r="A8"/>
      <c r="B8"/>
    </row>
    <row r="9" spans="1:23" x14ac:dyDescent="0.25">
      <c r="A9"/>
      <c r="B9"/>
    </row>
    <row r="10" spans="1:23" x14ac:dyDescent="0.25">
      <c r="A10"/>
      <c r="B10"/>
    </row>
    <row r="11" spans="1:23" x14ac:dyDescent="0.25">
      <c r="A11"/>
      <c r="B11"/>
    </row>
    <row r="12" spans="1:23" x14ac:dyDescent="0.25">
      <c r="A12"/>
      <c r="B12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12"/>
  <sheetViews>
    <sheetView workbookViewId="0">
      <pane xSplit="1" topLeftCell="L1" activePane="topRight" state="frozen"/>
      <selection activeCell="L19" sqref="L19"/>
      <selection pane="topRight" activeCell="U4" sqref="U4"/>
    </sheetView>
  </sheetViews>
  <sheetFormatPr defaultColWidth="9.140625" defaultRowHeight="15" x14ac:dyDescent="0.25"/>
  <cols>
    <col min="1" max="1" width="36" style="15" customWidth="1"/>
    <col min="2" max="14" width="14.5703125" style="15" customWidth="1"/>
    <col min="15" max="16" width="15" style="15" bestFit="1" customWidth="1"/>
    <col min="17" max="19" width="15" style="6" bestFit="1" customWidth="1"/>
    <col min="20" max="20" width="15.42578125" style="15" bestFit="1" customWidth="1"/>
    <col min="21" max="16384" width="9.140625" style="15"/>
  </cols>
  <sheetData>
    <row r="1" spans="1:20" x14ac:dyDescent="0.25">
      <c r="A1" s="15" t="s">
        <v>41</v>
      </c>
      <c r="B1" s="15">
        <v>2004</v>
      </c>
      <c r="C1" s="15">
        <v>2005</v>
      </c>
      <c r="D1" s="15">
        <v>2006</v>
      </c>
      <c r="E1" s="15">
        <v>2007</v>
      </c>
      <c r="F1" s="15">
        <v>2008</v>
      </c>
      <c r="G1" s="15">
        <v>2009</v>
      </c>
      <c r="H1" s="15">
        <v>2010</v>
      </c>
      <c r="I1" s="15">
        <v>2011</v>
      </c>
      <c r="J1" s="15">
        <v>2015</v>
      </c>
      <c r="K1" s="15">
        <v>2016</v>
      </c>
      <c r="L1" s="15">
        <v>2017</v>
      </c>
      <c r="M1" s="15">
        <v>2018</v>
      </c>
      <c r="N1">
        <v>2019</v>
      </c>
      <c r="O1">
        <v>2020</v>
      </c>
      <c r="P1">
        <v>2021</v>
      </c>
      <c r="Q1" s="6">
        <v>2022</v>
      </c>
      <c r="R1" s="6">
        <v>2023</v>
      </c>
      <c r="S1" s="6">
        <v>2024</v>
      </c>
      <c r="T1" s="6">
        <v>2025</v>
      </c>
    </row>
    <row r="2" spans="1:20" s="21" customFormat="1" x14ac:dyDescent="0.25">
      <c r="A2" s="21" t="s">
        <v>42</v>
      </c>
      <c r="B2" s="22">
        <v>845000000</v>
      </c>
      <c r="C2" s="22">
        <v>1023000000</v>
      </c>
      <c r="D2" s="22">
        <v>1376000000</v>
      </c>
      <c r="E2" s="22">
        <v>1270000000</v>
      </c>
      <c r="F2" s="22">
        <v>1133000000</v>
      </c>
      <c r="G2" s="22">
        <v>1305000000</v>
      </c>
      <c r="H2" s="22">
        <v>1564000000</v>
      </c>
      <c r="I2" s="22">
        <v>1641000000</v>
      </c>
      <c r="J2" s="22">
        <v>1484000000</v>
      </c>
      <c r="K2" s="22">
        <v>1514000000</v>
      </c>
      <c r="L2" s="22">
        <v>1577000000</v>
      </c>
      <c r="M2" s="43">
        <v>1645000000</v>
      </c>
      <c r="N2" s="51">
        <v>1748000000</v>
      </c>
      <c r="O2" s="51">
        <v>1963000000</v>
      </c>
      <c r="P2" s="51">
        <v>1977000000</v>
      </c>
      <c r="Q2" s="10">
        <v>1963000000</v>
      </c>
      <c r="R2" s="10">
        <v>2205000000</v>
      </c>
      <c r="S2" s="10">
        <v>2470000000</v>
      </c>
      <c r="T2" s="21">
        <v>2726000000</v>
      </c>
    </row>
    <row r="3" spans="1:20" x14ac:dyDescent="0.25">
      <c r="A3" s="15" t="s">
        <v>43</v>
      </c>
      <c r="B3" s="37">
        <v>12722</v>
      </c>
      <c r="C3" s="37">
        <v>12794</v>
      </c>
      <c r="D3" s="37">
        <v>12735</v>
      </c>
      <c r="E3" s="37">
        <v>13354</v>
      </c>
      <c r="F3" s="37">
        <v>12821</v>
      </c>
      <c r="G3" s="37">
        <v>14053</v>
      </c>
      <c r="H3" s="37">
        <v>14872</v>
      </c>
      <c r="I3" s="37">
        <v>15398</v>
      </c>
      <c r="J3" s="37">
        <v>16955</v>
      </c>
      <c r="K3" s="37">
        <v>17247</v>
      </c>
      <c r="L3" s="37">
        <v>17320</v>
      </c>
      <c r="M3" s="39">
        <v>17371</v>
      </c>
      <c r="N3" s="39">
        <v>17721</v>
      </c>
      <c r="O3" s="39">
        <v>18247</v>
      </c>
      <c r="P3" s="39">
        <v>18626</v>
      </c>
      <c r="Q3" s="39">
        <v>19311</v>
      </c>
      <c r="R3" s="39">
        <v>21778</v>
      </c>
      <c r="S3" s="39">
        <v>23030</v>
      </c>
      <c r="T3" s="100">
        <v>24216</v>
      </c>
    </row>
    <row r="6" spans="1:20" x14ac:dyDescent="0.25">
      <c r="A6"/>
      <c r="B6"/>
    </row>
    <row r="7" spans="1:20" x14ac:dyDescent="0.25">
      <c r="A7"/>
      <c r="B7"/>
    </row>
    <row r="8" spans="1:20" x14ac:dyDescent="0.25">
      <c r="A8"/>
      <c r="B8"/>
    </row>
    <row r="9" spans="1:20" x14ac:dyDescent="0.25">
      <c r="A9"/>
      <c r="B9"/>
    </row>
    <row r="10" spans="1:20" x14ac:dyDescent="0.25">
      <c r="A10"/>
      <c r="B10"/>
    </row>
    <row r="11" spans="1:20" x14ac:dyDescent="0.25">
      <c r="A11"/>
      <c r="B11"/>
    </row>
    <row r="12" spans="1:20" x14ac:dyDescent="0.25">
      <c r="A12"/>
      <c r="B12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30"/>
  <sheetViews>
    <sheetView workbookViewId="0">
      <pane xSplit="1" topLeftCell="H1" activePane="topRight" state="frozen"/>
      <selection activeCell="L19" sqref="L19"/>
      <selection pane="topRight" activeCell="R7" sqref="R7"/>
    </sheetView>
  </sheetViews>
  <sheetFormatPr defaultColWidth="9.140625" defaultRowHeight="15" x14ac:dyDescent="0.25"/>
  <cols>
    <col min="1" max="1" width="27.42578125" style="15" customWidth="1"/>
    <col min="2" max="12" width="13.5703125" style="15" customWidth="1"/>
    <col min="13" max="15" width="13.42578125" style="15" bestFit="1" customWidth="1"/>
    <col min="16" max="17" width="13.42578125" style="6" bestFit="1" customWidth="1"/>
    <col min="18" max="18" width="13" style="15" bestFit="1" customWidth="1"/>
    <col min="19" max="16384" width="9.140625" style="15"/>
  </cols>
  <sheetData>
    <row r="1" spans="1:18" x14ac:dyDescent="0.25">
      <c r="A1" s="15" t="s">
        <v>44</v>
      </c>
      <c r="B1" s="15">
        <v>2004</v>
      </c>
      <c r="C1" s="15">
        <v>2005</v>
      </c>
      <c r="D1" s="15">
        <v>2006</v>
      </c>
      <c r="E1" s="15">
        <v>2007</v>
      </c>
      <c r="F1" s="15">
        <v>2008</v>
      </c>
      <c r="G1" s="15">
        <v>2009</v>
      </c>
      <c r="H1" s="15">
        <v>2015</v>
      </c>
      <c r="I1" s="15">
        <v>2016</v>
      </c>
      <c r="J1" s="15">
        <v>2017</v>
      </c>
      <c r="K1" s="15">
        <v>2018</v>
      </c>
      <c r="L1">
        <v>2019</v>
      </c>
      <c r="M1">
        <v>2020</v>
      </c>
      <c r="N1">
        <v>2021</v>
      </c>
      <c r="O1">
        <v>2022</v>
      </c>
      <c r="P1" s="6">
        <v>2023</v>
      </c>
      <c r="Q1" s="6">
        <v>2024</v>
      </c>
      <c r="R1" s="15">
        <v>2025</v>
      </c>
    </row>
    <row r="2" spans="1:18" x14ac:dyDescent="0.25">
      <c r="A2" s="15" t="s">
        <v>44</v>
      </c>
      <c r="B2" s="22">
        <v>291000000</v>
      </c>
      <c r="C2" s="22">
        <v>295000000</v>
      </c>
      <c r="D2" s="22">
        <v>362000000</v>
      </c>
      <c r="E2" s="22">
        <v>303000000</v>
      </c>
      <c r="F2" s="22">
        <v>333000000</v>
      </c>
      <c r="G2" s="22">
        <v>360000000</v>
      </c>
      <c r="H2" s="22">
        <v>411000000</v>
      </c>
      <c r="I2" s="22">
        <v>419000000</v>
      </c>
      <c r="J2" s="22">
        <v>386000000</v>
      </c>
      <c r="K2" s="22">
        <v>377000000</v>
      </c>
      <c r="L2" s="43">
        <v>371000000</v>
      </c>
      <c r="M2" s="43">
        <v>393000000</v>
      </c>
      <c r="N2" s="43">
        <v>374000000</v>
      </c>
      <c r="O2" s="43">
        <v>339000000</v>
      </c>
      <c r="P2" s="43">
        <v>369000000</v>
      </c>
      <c r="Q2" s="43">
        <v>385000000</v>
      </c>
      <c r="R2" s="100">
        <v>478000000</v>
      </c>
    </row>
    <row r="4" spans="1:18" x14ac:dyDescent="0.25">
      <c r="A4"/>
      <c r="B4"/>
    </row>
    <row r="5" spans="1:18" x14ac:dyDescent="0.25">
      <c r="A5"/>
      <c r="B5"/>
    </row>
    <row r="29" spans="11:11" x14ac:dyDescent="0.25">
      <c r="K29"/>
    </row>
    <row r="30" spans="11:11" x14ac:dyDescent="0.25">
      <c r="K30" s="51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63"/>
  <sheetViews>
    <sheetView workbookViewId="0">
      <pane xSplit="1" topLeftCell="D1" activePane="topRight" state="frozen"/>
      <selection activeCell="L19" sqref="L19"/>
      <selection pane="topRight" activeCell="A8" sqref="A8"/>
    </sheetView>
  </sheetViews>
  <sheetFormatPr defaultColWidth="9.140625" defaultRowHeight="15" x14ac:dyDescent="0.25"/>
  <cols>
    <col min="1" max="1" width="40.5703125" style="15" customWidth="1"/>
    <col min="2" max="6" width="14.5703125" style="15" customWidth="1"/>
    <col min="7" max="7" width="13.5703125" style="15" customWidth="1"/>
    <col min="8" max="8" width="15.85546875" style="15" bestFit="1" customWidth="1"/>
    <col min="9" max="11" width="15.85546875" style="6" bestFit="1" customWidth="1"/>
    <col min="12" max="12" width="13" style="15" bestFit="1" customWidth="1"/>
    <col min="13" max="16384" width="9.140625" style="15"/>
  </cols>
  <sheetData>
    <row r="1" spans="1:12" x14ac:dyDescent="0.25">
      <c r="A1" s="15" t="s">
        <v>45</v>
      </c>
      <c r="B1" s="15">
        <v>2015</v>
      </c>
      <c r="C1" s="15">
        <v>2016</v>
      </c>
      <c r="D1" s="15">
        <v>2017</v>
      </c>
      <c r="E1" s="15">
        <v>2018</v>
      </c>
      <c r="F1">
        <v>2019</v>
      </c>
      <c r="G1">
        <v>2020</v>
      </c>
      <c r="H1">
        <v>2021</v>
      </c>
      <c r="I1" s="6">
        <v>2022</v>
      </c>
      <c r="J1" s="6">
        <v>2023</v>
      </c>
      <c r="K1" s="6">
        <v>2024</v>
      </c>
      <c r="L1" s="6">
        <v>2025</v>
      </c>
    </row>
    <row r="2" spans="1:12" customFormat="1" x14ac:dyDescent="0.25">
      <c r="A2" s="45" t="s">
        <v>46</v>
      </c>
      <c r="B2" s="48">
        <v>95000000</v>
      </c>
      <c r="C2" s="48">
        <v>74000000</v>
      </c>
      <c r="D2" s="48">
        <v>72000000</v>
      </c>
      <c r="E2" s="48">
        <v>85000000</v>
      </c>
      <c r="F2" s="66">
        <v>84000000</v>
      </c>
      <c r="G2" s="65">
        <v>80000000</v>
      </c>
      <c r="H2" s="65">
        <v>82000000</v>
      </c>
      <c r="I2" s="65">
        <v>83000000</v>
      </c>
      <c r="J2" s="65">
        <v>89000000</v>
      </c>
      <c r="K2" s="65">
        <v>113000000</v>
      </c>
      <c r="L2" s="101">
        <v>128000000</v>
      </c>
    </row>
    <row r="3" spans="1:12" customFormat="1" x14ac:dyDescent="0.25">
      <c r="A3" s="45" t="s">
        <v>47</v>
      </c>
      <c r="B3" s="48"/>
      <c r="C3" s="48"/>
      <c r="D3" s="48"/>
      <c r="E3" s="48"/>
      <c r="F3" s="66">
        <v>2000000</v>
      </c>
      <c r="G3" s="65">
        <v>8000000</v>
      </c>
      <c r="H3" s="65">
        <v>11000000</v>
      </c>
      <c r="I3" s="65">
        <v>9000000</v>
      </c>
      <c r="J3" s="65">
        <v>9000000</v>
      </c>
      <c r="K3" s="65">
        <v>0</v>
      </c>
    </row>
    <row r="4" spans="1:12" customFormat="1" x14ac:dyDescent="0.25">
      <c r="A4" s="45" t="s">
        <v>48</v>
      </c>
      <c r="C4" s="48"/>
      <c r="D4" s="48"/>
      <c r="E4" s="48"/>
      <c r="F4" s="65"/>
      <c r="H4" s="71"/>
      <c r="I4" s="71"/>
      <c r="J4" s="71"/>
      <c r="K4" s="71"/>
    </row>
    <row r="5" spans="1:12" customFormat="1" x14ac:dyDescent="0.25">
      <c r="A5" s="45" t="s">
        <v>49</v>
      </c>
      <c r="B5" s="48">
        <v>78300000</v>
      </c>
      <c r="C5" s="48">
        <v>80000000</v>
      </c>
      <c r="D5" s="48">
        <v>78000000</v>
      </c>
      <c r="E5" s="48">
        <v>75000000</v>
      </c>
      <c r="F5" s="65">
        <v>71000000</v>
      </c>
      <c r="G5" s="48">
        <v>71000000</v>
      </c>
      <c r="H5" s="65">
        <v>70000000</v>
      </c>
      <c r="I5" s="65">
        <v>76000000</v>
      </c>
      <c r="J5" s="65">
        <v>81000000</v>
      </c>
      <c r="K5" s="65">
        <v>85000000</v>
      </c>
      <c r="L5" s="101">
        <v>86000000</v>
      </c>
    </row>
    <row r="6" spans="1:12" customFormat="1" x14ac:dyDescent="0.25">
      <c r="A6" s="45" t="s">
        <v>50</v>
      </c>
      <c r="B6" s="48">
        <v>20000000</v>
      </c>
      <c r="C6" s="48">
        <v>23000000</v>
      </c>
      <c r="D6" s="48">
        <v>23000000</v>
      </c>
      <c r="E6" s="48">
        <v>23000000</v>
      </c>
      <c r="F6" s="65">
        <v>25000000</v>
      </c>
      <c r="G6" s="48">
        <v>21000000</v>
      </c>
      <c r="H6" s="65">
        <v>23000000</v>
      </c>
      <c r="I6" s="65">
        <v>26000000</v>
      </c>
      <c r="J6" s="65">
        <v>30000000</v>
      </c>
      <c r="K6" s="65">
        <v>32000000</v>
      </c>
      <c r="L6" s="101">
        <v>34000000</v>
      </c>
    </row>
    <row r="7" spans="1:12" customFormat="1" x14ac:dyDescent="0.25">
      <c r="A7" s="45" t="s">
        <v>51</v>
      </c>
      <c r="B7" s="48">
        <v>12000000</v>
      </c>
      <c r="C7" s="48">
        <v>13000000</v>
      </c>
      <c r="D7" s="48">
        <v>13000000</v>
      </c>
      <c r="E7" s="48">
        <v>13000000</v>
      </c>
      <c r="F7" s="65">
        <v>13000000</v>
      </c>
      <c r="G7" s="48">
        <v>13000000</v>
      </c>
      <c r="H7" s="65">
        <v>13000000</v>
      </c>
      <c r="I7" s="65">
        <v>13000000</v>
      </c>
      <c r="J7" s="65">
        <v>13000000</v>
      </c>
      <c r="K7" s="65">
        <v>17000000</v>
      </c>
      <c r="L7" s="101">
        <v>14000000</v>
      </c>
    </row>
    <row r="8" spans="1:12" customFormat="1" x14ac:dyDescent="0.25">
      <c r="A8" s="45" t="s">
        <v>52</v>
      </c>
      <c r="B8" s="48">
        <v>13300000</v>
      </c>
      <c r="C8" s="48">
        <v>31000000</v>
      </c>
      <c r="D8" s="48">
        <v>35000000</v>
      </c>
      <c r="E8" s="48">
        <v>2000000</v>
      </c>
      <c r="F8" s="65">
        <v>7000000</v>
      </c>
      <c r="G8" s="48">
        <v>9000000</v>
      </c>
      <c r="H8" s="71">
        <v>15000000</v>
      </c>
      <c r="I8" s="71">
        <v>10000000</v>
      </c>
      <c r="J8" s="71">
        <v>13000000</v>
      </c>
      <c r="K8" s="71">
        <v>16000000</v>
      </c>
      <c r="L8" s="101">
        <v>13000000</v>
      </c>
    </row>
    <row r="9" spans="1:12" customFormat="1" x14ac:dyDescent="0.25">
      <c r="A9" s="45" t="s">
        <v>53</v>
      </c>
      <c r="B9" s="48">
        <v>3000000</v>
      </c>
      <c r="C9" s="48">
        <v>3000000</v>
      </c>
      <c r="D9" s="48">
        <v>2000000</v>
      </c>
      <c r="E9" s="48">
        <v>2000000</v>
      </c>
      <c r="F9" s="65">
        <v>2000000</v>
      </c>
      <c r="G9" s="48">
        <v>2000000</v>
      </c>
      <c r="H9" s="65">
        <v>3000000</v>
      </c>
      <c r="I9" s="65">
        <v>3000000</v>
      </c>
      <c r="J9" s="65">
        <v>3000000</v>
      </c>
      <c r="K9" s="65">
        <v>3000000</v>
      </c>
      <c r="L9" s="101">
        <v>3000000</v>
      </c>
    </row>
    <row r="10" spans="1:12" customFormat="1" x14ac:dyDescent="0.25">
      <c r="A10" s="45" t="s">
        <v>54</v>
      </c>
      <c r="B10" s="48"/>
      <c r="C10" s="48"/>
      <c r="D10" s="48"/>
      <c r="E10" s="48"/>
      <c r="F10" s="65">
        <v>6000000</v>
      </c>
      <c r="G10" s="48">
        <v>9000000</v>
      </c>
      <c r="H10" s="48">
        <v>10000000</v>
      </c>
      <c r="I10" s="71">
        <v>14000000</v>
      </c>
      <c r="J10" s="71">
        <v>15000000</v>
      </c>
      <c r="K10" s="71">
        <v>17000000</v>
      </c>
      <c r="L10" s="101">
        <v>20000000</v>
      </c>
    </row>
    <row r="11" spans="1:12" x14ac:dyDescent="0.25">
      <c r="A11" s="45" t="s">
        <v>55</v>
      </c>
      <c r="J11" s="71">
        <v>4000000</v>
      </c>
      <c r="K11" s="71">
        <v>6000000</v>
      </c>
      <c r="L11" s="100">
        <v>8000000</v>
      </c>
    </row>
    <row r="12" spans="1:12" x14ac:dyDescent="0.25">
      <c r="A12" s="45" t="s">
        <v>56</v>
      </c>
      <c r="I12" s="65">
        <v>2000000</v>
      </c>
      <c r="J12" s="71">
        <v>3000000</v>
      </c>
      <c r="K12" s="71">
        <v>3000000</v>
      </c>
      <c r="L12" s="100">
        <v>1000000</v>
      </c>
    </row>
    <row r="14" spans="1:12" x14ac:dyDescent="0.25">
      <c r="J14" s="71">
        <f>SUM(J2:J13)</f>
        <v>260000000</v>
      </c>
      <c r="K14" s="71">
        <f>SUM(K2:K13)</f>
        <v>292000000</v>
      </c>
    </row>
    <row r="17" spans="1:12" x14ac:dyDescent="0.25">
      <c r="F17"/>
    </row>
    <row r="23" spans="1:12" x14ac:dyDescent="0.25">
      <c r="H23" s="34"/>
      <c r="I23" s="91"/>
      <c r="J23" s="91"/>
      <c r="K23" s="91"/>
      <c r="L23"/>
    </row>
    <row r="24" spans="1:12" x14ac:dyDescent="0.25">
      <c r="H24" s="34"/>
      <c r="I24" s="91"/>
      <c r="J24" s="91"/>
      <c r="K24" s="91"/>
      <c r="L24"/>
    </row>
    <row r="25" spans="1:12" x14ac:dyDescent="0.25">
      <c r="H25" s="34"/>
      <c r="I25" s="91"/>
      <c r="J25" s="91"/>
      <c r="K25" s="91"/>
      <c r="L25"/>
    </row>
    <row r="26" spans="1:12" x14ac:dyDescent="0.25">
      <c r="H26" s="34"/>
      <c r="I26" s="91"/>
      <c r="J26" s="91"/>
      <c r="K26" s="91"/>
      <c r="L26"/>
    </row>
    <row r="27" spans="1:12" x14ac:dyDescent="0.25">
      <c r="A27"/>
      <c r="H27" s="34"/>
      <c r="I27" s="91"/>
      <c r="J27" s="91"/>
      <c r="K27" s="91"/>
      <c r="L27"/>
    </row>
    <row r="28" spans="1:12" x14ac:dyDescent="0.25">
      <c r="A28"/>
      <c r="H28" s="34"/>
      <c r="I28" s="91"/>
      <c r="J28" s="91"/>
      <c r="K28" s="91"/>
      <c r="L28"/>
    </row>
    <row r="29" spans="1:12" x14ac:dyDescent="0.25">
      <c r="A29"/>
      <c r="H29" s="34"/>
      <c r="I29" s="91"/>
      <c r="J29" s="91"/>
      <c r="K29" s="91"/>
      <c r="L29"/>
    </row>
    <row r="30" spans="1:12" x14ac:dyDescent="0.25">
      <c r="H30" s="34"/>
      <c r="I30" s="91"/>
      <c r="J30" s="91"/>
      <c r="K30" s="91"/>
      <c r="L30"/>
    </row>
    <row r="44" spans="5:11" x14ac:dyDescent="0.25">
      <c r="E44" s="32" t="s">
        <v>57</v>
      </c>
      <c r="F44" s="34"/>
      <c r="G44" s="34"/>
      <c r="H44" s="35"/>
      <c r="I44" s="92"/>
      <c r="J44" s="92"/>
      <c r="K44" s="92"/>
    </row>
    <row r="45" spans="5:11" x14ac:dyDescent="0.25">
      <c r="E45" s="33" t="s">
        <v>58</v>
      </c>
      <c r="F45" s="33" t="s">
        <v>59</v>
      </c>
      <c r="G45" s="33" t="s">
        <v>60</v>
      </c>
      <c r="H45" s="36" t="s">
        <v>61</v>
      </c>
      <c r="I45" s="93"/>
      <c r="J45" s="93"/>
      <c r="K45" s="93"/>
    </row>
    <row r="46" spans="5:11" x14ac:dyDescent="0.25">
      <c r="E46" s="34">
        <v>1</v>
      </c>
      <c r="F46" s="34" t="s">
        <v>62</v>
      </c>
      <c r="G46" s="34" t="s">
        <v>63</v>
      </c>
      <c r="H46" s="35">
        <v>1</v>
      </c>
      <c r="I46" s="92"/>
      <c r="J46" s="92"/>
      <c r="K46" s="92"/>
    </row>
    <row r="47" spans="5:11" x14ac:dyDescent="0.25">
      <c r="E47" s="34">
        <v>2</v>
      </c>
      <c r="F47" s="34" t="s">
        <v>64</v>
      </c>
      <c r="G47" s="34" t="s">
        <v>65</v>
      </c>
      <c r="H47" s="35">
        <v>1</v>
      </c>
      <c r="I47" s="92"/>
      <c r="J47" s="92"/>
      <c r="K47" s="92"/>
    </row>
    <row r="48" spans="5:11" x14ac:dyDescent="0.25">
      <c r="E48" s="34">
        <v>3</v>
      </c>
      <c r="F48" s="34" t="s">
        <v>66</v>
      </c>
      <c r="G48" s="34" t="s">
        <v>67</v>
      </c>
      <c r="H48" s="35">
        <v>1</v>
      </c>
      <c r="I48" s="92"/>
      <c r="J48" s="92"/>
      <c r="K48" s="92"/>
    </row>
    <row r="49" spans="5:11" x14ac:dyDescent="0.25">
      <c r="E49" s="34">
        <v>4</v>
      </c>
      <c r="F49" s="34" t="s">
        <v>68</v>
      </c>
      <c r="G49" s="34" t="s">
        <v>69</v>
      </c>
      <c r="H49" s="35">
        <v>1</v>
      </c>
      <c r="I49" s="92"/>
      <c r="J49" s="92"/>
      <c r="K49" s="92"/>
    </row>
    <row r="50" spans="5:11" x14ac:dyDescent="0.25">
      <c r="E50" s="34">
        <v>5</v>
      </c>
      <c r="F50" s="34" t="s">
        <v>70</v>
      </c>
      <c r="G50" s="34" t="s">
        <v>71</v>
      </c>
      <c r="H50" s="35">
        <v>1</v>
      </c>
      <c r="I50" s="92"/>
      <c r="J50" s="92"/>
      <c r="K50" s="92"/>
    </row>
    <row r="51" spans="5:11" x14ac:dyDescent="0.25">
      <c r="E51" s="34">
        <v>6</v>
      </c>
      <c r="F51" s="34" t="s">
        <v>72</v>
      </c>
      <c r="G51" s="34" t="s">
        <v>73</v>
      </c>
      <c r="H51" s="35">
        <v>1</v>
      </c>
      <c r="I51" s="92"/>
      <c r="J51" s="92"/>
      <c r="K51" s="92"/>
    </row>
    <row r="52" spans="5:11" x14ac:dyDescent="0.25">
      <c r="E52" s="34">
        <v>7</v>
      </c>
      <c r="F52" s="34" t="s">
        <v>74</v>
      </c>
      <c r="G52" s="34" t="s">
        <v>75</v>
      </c>
      <c r="H52" s="35">
        <v>1</v>
      </c>
      <c r="I52" s="92"/>
      <c r="J52" s="92"/>
      <c r="K52" s="92"/>
    </row>
    <row r="53" spans="5:11" x14ac:dyDescent="0.25">
      <c r="E53" s="34">
        <v>8</v>
      </c>
      <c r="F53" s="34" t="s">
        <v>76</v>
      </c>
      <c r="G53" s="34" t="s">
        <v>77</v>
      </c>
      <c r="H53" s="35">
        <v>1</v>
      </c>
      <c r="I53" s="92"/>
      <c r="J53" s="92"/>
      <c r="K53" s="92"/>
    </row>
    <row r="54" spans="5:11" x14ac:dyDescent="0.25">
      <c r="E54" s="34">
        <v>9</v>
      </c>
      <c r="F54" s="34" t="s">
        <v>78</v>
      </c>
      <c r="G54" s="34" t="s">
        <v>79</v>
      </c>
      <c r="H54" s="35">
        <v>1</v>
      </c>
      <c r="I54" s="92"/>
      <c r="J54" s="92"/>
      <c r="K54" s="92"/>
    </row>
    <row r="55" spans="5:11" x14ac:dyDescent="0.25">
      <c r="E55" s="34">
        <v>10</v>
      </c>
      <c r="F55" s="34" t="s">
        <v>62</v>
      </c>
      <c r="G55" s="34" t="s">
        <v>63</v>
      </c>
      <c r="H55" s="35">
        <v>0.05</v>
      </c>
      <c r="I55" s="92"/>
      <c r="J55" s="92"/>
      <c r="K55" s="92"/>
    </row>
    <row r="56" spans="5:11" x14ac:dyDescent="0.25">
      <c r="E56" s="34">
        <v>11</v>
      </c>
      <c r="F56" s="34" t="s">
        <v>64</v>
      </c>
      <c r="G56" s="34" t="s">
        <v>65</v>
      </c>
      <c r="H56" s="35">
        <v>0.5</v>
      </c>
      <c r="I56" s="92"/>
      <c r="J56" s="92"/>
      <c r="K56" s="92"/>
    </row>
    <row r="57" spans="5:11" x14ac:dyDescent="0.25">
      <c r="E57" s="34">
        <v>12</v>
      </c>
      <c r="F57" s="34" t="s">
        <v>66</v>
      </c>
      <c r="G57" s="34" t="s">
        <v>67</v>
      </c>
      <c r="H57" s="35">
        <v>0.5</v>
      </c>
      <c r="I57" s="92"/>
      <c r="J57" s="92"/>
      <c r="K57" s="92"/>
    </row>
    <row r="58" spans="5:11" x14ac:dyDescent="0.25">
      <c r="E58" s="34">
        <v>13</v>
      </c>
      <c r="F58" s="34" t="s">
        <v>68</v>
      </c>
      <c r="G58" s="34" t="s">
        <v>69</v>
      </c>
      <c r="H58" s="35">
        <v>0.5</v>
      </c>
      <c r="I58" s="92"/>
      <c r="J58" s="92"/>
      <c r="K58" s="92"/>
    </row>
    <row r="59" spans="5:11" x14ac:dyDescent="0.25">
      <c r="E59" s="34">
        <v>14</v>
      </c>
      <c r="F59" s="34" t="s">
        <v>70</v>
      </c>
      <c r="G59" s="34" t="s">
        <v>71</v>
      </c>
      <c r="H59" s="35">
        <v>0.5</v>
      </c>
      <c r="I59" s="92"/>
      <c r="J59" s="92"/>
      <c r="K59" s="92"/>
    </row>
    <row r="60" spans="5:11" x14ac:dyDescent="0.25">
      <c r="E60" s="34">
        <v>15</v>
      </c>
      <c r="F60" s="34" t="s">
        <v>72</v>
      </c>
      <c r="G60" s="34" t="s">
        <v>73</v>
      </c>
      <c r="H60" s="35">
        <v>0.5</v>
      </c>
      <c r="I60" s="92"/>
      <c r="J60" s="92"/>
      <c r="K60" s="92"/>
    </row>
    <row r="61" spans="5:11" x14ac:dyDescent="0.25">
      <c r="E61" s="34">
        <v>16</v>
      </c>
      <c r="F61" s="34" t="s">
        <v>74</v>
      </c>
      <c r="G61" s="34" t="s">
        <v>75</v>
      </c>
      <c r="H61" s="35">
        <v>0.5</v>
      </c>
      <c r="I61" s="92"/>
      <c r="J61" s="92"/>
      <c r="K61" s="92"/>
    </row>
    <row r="62" spans="5:11" x14ac:dyDescent="0.25">
      <c r="E62" s="34">
        <v>17</v>
      </c>
      <c r="F62" s="34" t="s">
        <v>76</v>
      </c>
      <c r="G62" s="34" t="s">
        <v>77</v>
      </c>
      <c r="H62" s="35">
        <v>0.5</v>
      </c>
      <c r="I62" s="92"/>
      <c r="J62" s="92"/>
      <c r="K62" s="92"/>
    </row>
    <row r="63" spans="5:11" x14ac:dyDescent="0.25">
      <c r="E63" s="34">
        <v>18</v>
      </c>
      <c r="F63" s="34" t="s">
        <v>78</v>
      </c>
      <c r="G63" s="34" t="s">
        <v>79</v>
      </c>
      <c r="H63" s="35">
        <v>0.5</v>
      </c>
      <c r="I63" s="92"/>
      <c r="J63" s="92"/>
      <c r="K63" s="92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6"/>
  </sheetPr>
  <dimension ref="A1:K51"/>
  <sheetViews>
    <sheetView zoomScaleNormal="100" workbookViewId="0">
      <pane xSplit="1" topLeftCell="B1" activePane="topRight" state="frozen"/>
      <selection activeCell="L19" sqref="L19"/>
      <selection pane="topRight" activeCell="L16" sqref="L16"/>
    </sheetView>
  </sheetViews>
  <sheetFormatPr defaultColWidth="9.140625" defaultRowHeight="15" x14ac:dyDescent="0.25"/>
  <cols>
    <col min="1" max="1" width="35.140625" style="15" customWidth="1"/>
    <col min="2" max="5" width="11.42578125" style="15" customWidth="1"/>
    <col min="6" max="8" width="9.140625" style="15"/>
    <col min="9" max="10" width="9.140625" style="6"/>
    <col min="11" max="16384" width="9.140625" style="15"/>
  </cols>
  <sheetData>
    <row r="1" spans="1:11" x14ac:dyDescent="0.25">
      <c r="A1" s="15" t="s">
        <v>80</v>
      </c>
      <c r="B1" s="6">
        <v>2016</v>
      </c>
      <c r="C1" s="6">
        <v>2017</v>
      </c>
      <c r="D1" s="6">
        <v>2018</v>
      </c>
      <c r="E1" s="6">
        <v>2019</v>
      </c>
      <c r="F1" s="6">
        <v>2020</v>
      </c>
      <c r="G1" s="6">
        <v>2021</v>
      </c>
      <c r="H1" s="6">
        <v>2022</v>
      </c>
      <c r="I1" s="6">
        <v>2023</v>
      </c>
      <c r="J1" s="6">
        <v>2024</v>
      </c>
      <c r="K1" s="6">
        <v>2025</v>
      </c>
    </row>
    <row r="2" spans="1:11" x14ac:dyDescent="0.25">
      <c r="A2" s="15" t="s">
        <v>81</v>
      </c>
      <c r="B2" s="40">
        <v>16384</v>
      </c>
      <c r="C2" s="40">
        <v>16478</v>
      </c>
      <c r="D2" s="40">
        <v>16181</v>
      </c>
      <c r="E2" s="40">
        <v>16127</v>
      </c>
      <c r="F2" s="40">
        <v>16435</v>
      </c>
      <c r="G2" s="40">
        <v>16774</v>
      </c>
      <c r="H2" s="40">
        <v>17564</v>
      </c>
      <c r="I2" s="40">
        <v>18648</v>
      </c>
      <c r="J2" s="40">
        <v>19492</v>
      </c>
      <c r="K2" s="40">
        <v>19768</v>
      </c>
    </row>
    <row r="3" spans="1:11" x14ac:dyDescent="0.25">
      <c r="A3" s="15" t="s">
        <v>82</v>
      </c>
      <c r="B3" s="40">
        <v>2110</v>
      </c>
      <c r="C3" s="40">
        <v>1514</v>
      </c>
      <c r="D3" s="40">
        <v>1421</v>
      </c>
      <c r="E3" s="40">
        <v>1687</v>
      </c>
      <c r="F3" s="40">
        <v>2522</v>
      </c>
      <c r="G3" s="40">
        <v>3564</v>
      </c>
      <c r="H3" s="40">
        <v>3586</v>
      </c>
      <c r="I3" s="40">
        <v>2940</v>
      </c>
      <c r="J3" s="40">
        <v>2668</v>
      </c>
      <c r="K3" s="40">
        <v>2658</v>
      </c>
    </row>
    <row r="4" spans="1:11" x14ac:dyDescent="0.25">
      <c r="A4" t="s">
        <v>83</v>
      </c>
      <c r="B4" s="40">
        <v>16210</v>
      </c>
      <c r="C4" s="40">
        <v>15748</v>
      </c>
      <c r="D4" s="40">
        <v>15430</v>
      </c>
      <c r="E4" s="40">
        <v>15593</v>
      </c>
      <c r="F4" s="40">
        <v>16628</v>
      </c>
      <c r="G4" s="40">
        <v>17967</v>
      </c>
      <c r="H4" s="40">
        <v>18718</v>
      </c>
      <c r="I4" s="40">
        <v>19125</v>
      </c>
      <c r="J4" s="40">
        <v>19616</v>
      </c>
      <c r="K4" s="40">
        <v>19872</v>
      </c>
    </row>
    <row r="5" spans="1:11" x14ac:dyDescent="0.25">
      <c r="E5"/>
    </row>
    <row r="7" spans="1:11" x14ac:dyDescent="0.25">
      <c r="B7"/>
    </row>
    <row r="8" spans="1:11" x14ac:dyDescent="0.25">
      <c r="A8"/>
    </row>
    <row r="9" spans="1:11" x14ac:dyDescent="0.25">
      <c r="A9"/>
      <c r="F9"/>
    </row>
    <row r="10" spans="1:11" x14ac:dyDescent="0.25">
      <c r="A10"/>
      <c r="F10" s="30"/>
      <c r="G10"/>
      <c r="H10"/>
    </row>
    <row r="11" spans="1:11" x14ac:dyDescent="0.25">
      <c r="A11"/>
      <c r="F11" s="49"/>
      <c r="G11" s="30"/>
      <c r="H11" s="30"/>
      <c r="I11" s="94"/>
      <c r="J11" s="94"/>
    </row>
    <row r="12" spans="1:11" x14ac:dyDescent="0.25">
      <c r="F12" s="49"/>
      <c r="G12" s="49"/>
      <c r="H12" s="49"/>
      <c r="I12" s="49"/>
      <c r="J12" s="49"/>
    </row>
    <row r="13" spans="1:11" x14ac:dyDescent="0.25">
      <c r="F13" s="30"/>
      <c r="G13" s="49"/>
      <c r="H13" s="49"/>
      <c r="I13" s="49"/>
      <c r="J13" s="49"/>
    </row>
    <row r="14" spans="1:11" x14ac:dyDescent="0.25">
      <c r="F14" s="30"/>
      <c r="G14" s="30"/>
      <c r="H14" s="30"/>
      <c r="I14" s="94"/>
      <c r="J14" s="94"/>
    </row>
    <row r="15" spans="1:11" x14ac:dyDescent="0.25">
      <c r="G15" s="30"/>
      <c r="H15" s="30"/>
      <c r="I15" s="94"/>
      <c r="J15" s="94"/>
    </row>
    <row r="45" spans="2:4" x14ac:dyDescent="0.25">
      <c r="B45" s="34"/>
      <c r="C45" s="35"/>
      <c r="D45"/>
    </row>
    <row r="46" spans="2:4" x14ac:dyDescent="0.25">
      <c r="B46" s="34"/>
      <c r="C46" s="35"/>
      <c r="D46"/>
    </row>
    <row r="47" spans="2:4" x14ac:dyDescent="0.25">
      <c r="B47" s="34"/>
      <c r="C47" s="35"/>
      <c r="D47"/>
    </row>
    <row r="48" spans="2:4" x14ac:dyDescent="0.25">
      <c r="B48" s="34"/>
      <c r="C48" s="35"/>
      <c r="D48"/>
    </row>
    <row r="49" spans="2:4" x14ac:dyDescent="0.25">
      <c r="B49" s="34"/>
      <c r="C49" s="35"/>
      <c r="D49"/>
    </row>
    <row r="50" spans="2:4" x14ac:dyDescent="0.25">
      <c r="B50" s="34"/>
      <c r="C50" s="35"/>
      <c r="D50"/>
    </row>
    <row r="51" spans="2:4" x14ac:dyDescent="0.25">
      <c r="B51" s="34"/>
      <c r="C51" s="35"/>
      <c r="D51"/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1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M3" sqref="M3"/>
    </sheetView>
  </sheetViews>
  <sheetFormatPr defaultRowHeight="15" x14ac:dyDescent="0.25"/>
  <cols>
    <col min="1" max="1" width="37.140625" customWidth="1"/>
    <col min="2" max="8" width="11.7109375" customWidth="1"/>
    <col min="9" max="10" width="11.7109375" style="6" customWidth="1"/>
  </cols>
  <sheetData>
    <row r="1" spans="1:12" x14ac:dyDescent="0.25">
      <c r="A1" t="s">
        <v>84</v>
      </c>
      <c r="B1">
        <v>2015</v>
      </c>
      <c r="C1">
        <v>2016</v>
      </c>
      <c r="D1">
        <v>2017</v>
      </c>
      <c r="E1">
        <v>2018</v>
      </c>
      <c r="F1">
        <v>2019</v>
      </c>
      <c r="G1">
        <v>2020</v>
      </c>
      <c r="H1">
        <v>2021</v>
      </c>
      <c r="I1" s="6">
        <v>2022</v>
      </c>
      <c r="J1" s="6">
        <v>2023</v>
      </c>
      <c r="K1">
        <v>2024</v>
      </c>
      <c r="L1">
        <v>2025</v>
      </c>
    </row>
    <row r="2" spans="1:12" x14ac:dyDescent="0.25">
      <c r="A2" t="s">
        <v>85</v>
      </c>
      <c r="B2" s="7">
        <v>6928000</v>
      </c>
      <c r="C2" s="7">
        <v>7112000</v>
      </c>
      <c r="D2" s="7">
        <v>7321000</v>
      </c>
      <c r="E2" s="7">
        <v>7530000</v>
      </c>
      <c r="F2" s="56">
        <v>7654200</v>
      </c>
      <c r="G2" s="56">
        <v>7536200</v>
      </c>
      <c r="H2" s="56">
        <v>7767600</v>
      </c>
      <c r="I2" s="56">
        <v>7985595</v>
      </c>
      <c r="J2" s="7">
        <v>8099523</v>
      </c>
      <c r="K2" s="7">
        <v>8137417</v>
      </c>
      <c r="L2" s="7">
        <v>8242642</v>
      </c>
    </row>
    <row r="3" spans="1:12" x14ac:dyDescent="0.25">
      <c r="A3" t="s">
        <v>86</v>
      </c>
      <c r="B3" s="7">
        <v>1384900</v>
      </c>
      <c r="C3" s="7">
        <v>1352600</v>
      </c>
      <c r="D3" s="7">
        <v>1270200</v>
      </c>
      <c r="E3" s="7">
        <v>1212600</v>
      </c>
      <c r="F3" s="12">
        <v>1183800</v>
      </c>
      <c r="G3" s="12">
        <v>1256100</v>
      </c>
      <c r="H3" s="12">
        <v>1170500</v>
      </c>
      <c r="I3" s="7">
        <v>1134100</v>
      </c>
      <c r="J3" s="7">
        <v>1171304</v>
      </c>
      <c r="K3" s="12">
        <v>1213589</v>
      </c>
      <c r="L3" s="12">
        <v>1252700</v>
      </c>
    </row>
    <row r="5" spans="1:12" x14ac:dyDescent="0.25">
      <c r="I5" s="56"/>
    </row>
    <row r="6" spans="1:12" x14ac:dyDescent="0.25">
      <c r="I6" s="7"/>
    </row>
    <row r="11" spans="1:12" x14ac:dyDescent="0.25">
      <c r="A11" s="3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8"/>
  <sheetViews>
    <sheetView zoomScaleNormal="100" workbookViewId="0">
      <pane xSplit="1" topLeftCell="B1" activePane="topRight" state="frozen"/>
      <selection activeCell="L19" sqref="L19"/>
      <selection pane="topRight" activeCell="A8" sqref="A8"/>
    </sheetView>
  </sheetViews>
  <sheetFormatPr defaultColWidth="9.140625" defaultRowHeight="15" x14ac:dyDescent="0.25"/>
  <cols>
    <col min="1" max="1" width="19.42578125" style="15" customWidth="1"/>
    <col min="2" max="4" width="12.5703125" style="15" customWidth="1"/>
    <col min="5" max="5" width="10.5703125" style="15" bestFit="1" customWidth="1"/>
    <col min="6" max="6" width="11" style="15" bestFit="1" customWidth="1"/>
    <col min="7" max="9" width="10.5703125" style="15" bestFit="1" customWidth="1"/>
    <col min="10" max="10" width="12.5703125" style="6" bestFit="1" customWidth="1"/>
    <col min="11" max="11" width="11" style="15" bestFit="1" customWidth="1"/>
    <col min="12" max="12" width="11.28515625" style="15" bestFit="1" customWidth="1"/>
    <col min="13" max="16384" width="9.140625" style="15"/>
  </cols>
  <sheetData>
    <row r="1" spans="1:12" x14ac:dyDescent="0.25">
      <c r="A1" s="15" t="s">
        <v>87</v>
      </c>
      <c r="B1" s="15">
        <v>2015</v>
      </c>
      <c r="C1" s="15">
        <v>2016</v>
      </c>
      <c r="D1" s="15">
        <v>2017</v>
      </c>
      <c r="E1" s="15">
        <v>2018</v>
      </c>
      <c r="F1">
        <v>2019</v>
      </c>
      <c r="G1">
        <v>2020</v>
      </c>
      <c r="H1">
        <v>2021</v>
      </c>
      <c r="I1">
        <v>2022</v>
      </c>
      <c r="J1" s="6">
        <v>2023</v>
      </c>
      <c r="K1" s="15">
        <v>2024</v>
      </c>
      <c r="L1">
        <v>2025</v>
      </c>
    </row>
    <row r="2" spans="1:12" x14ac:dyDescent="0.25">
      <c r="A2" s="24" t="s">
        <v>88</v>
      </c>
      <c r="B2" s="17">
        <v>42400</v>
      </c>
      <c r="C2" s="17">
        <v>43000</v>
      </c>
      <c r="D2" s="17">
        <v>42300</v>
      </c>
      <c r="E2" s="17">
        <v>43214</v>
      </c>
      <c r="F2" s="67">
        <v>43597</v>
      </c>
      <c r="G2" s="67">
        <v>48065</v>
      </c>
      <c r="H2" s="67">
        <v>53982</v>
      </c>
      <c r="I2" s="67">
        <v>54870</v>
      </c>
      <c r="J2" s="67">
        <v>69914</v>
      </c>
      <c r="K2" s="67">
        <v>74425</v>
      </c>
      <c r="L2" s="100">
        <v>76500</v>
      </c>
    </row>
    <row r="3" spans="1:12" x14ac:dyDescent="0.25">
      <c r="A3" s="24" t="s">
        <v>17</v>
      </c>
      <c r="B3" s="17">
        <v>88000</v>
      </c>
      <c r="C3" s="17">
        <v>87200</v>
      </c>
      <c r="D3" s="17">
        <v>90400</v>
      </c>
      <c r="E3" s="17">
        <v>94682</v>
      </c>
      <c r="F3" s="67">
        <v>98368</v>
      </c>
      <c r="G3" s="67">
        <v>106814</v>
      </c>
      <c r="H3" s="67">
        <v>106657</v>
      </c>
      <c r="I3" s="67">
        <v>102045</v>
      </c>
      <c r="J3" s="67">
        <v>99904</v>
      </c>
      <c r="K3" s="67">
        <v>105304</v>
      </c>
      <c r="L3" s="100">
        <v>111200</v>
      </c>
    </row>
    <row r="4" spans="1:12" x14ac:dyDescent="0.25">
      <c r="A4" s="24" t="s">
        <v>89</v>
      </c>
      <c r="B4" s="17">
        <v>15100</v>
      </c>
      <c r="C4" s="17">
        <v>13500</v>
      </c>
      <c r="D4" s="42">
        <v>12000</v>
      </c>
      <c r="E4" s="42">
        <v>10803</v>
      </c>
      <c r="F4" s="67">
        <v>9728</v>
      </c>
      <c r="G4" s="67">
        <v>8424</v>
      </c>
      <c r="H4" s="67">
        <v>7297</v>
      </c>
      <c r="I4" s="67">
        <v>6524</v>
      </c>
      <c r="J4" s="67">
        <v>5792</v>
      </c>
      <c r="K4" s="67">
        <v>5088</v>
      </c>
      <c r="L4" s="67">
        <v>4400</v>
      </c>
    </row>
    <row r="5" spans="1:12" x14ac:dyDescent="0.25">
      <c r="A5" s="24" t="s">
        <v>18</v>
      </c>
      <c r="B5" s="17">
        <v>248800</v>
      </c>
      <c r="C5" s="17">
        <v>247100</v>
      </c>
      <c r="D5" s="42">
        <v>245800</v>
      </c>
      <c r="E5" s="42">
        <v>245097</v>
      </c>
      <c r="F5" s="67">
        <v>244183</v>
      </c>
      <c r="G5" s="67">
        <v>243134</v>
      </c>
      <c r="H5" s="67">
        <v>243200</v>
      </c>
      <c r="I5" s="67">
        <v>244125</v>
      </c>
      <c r="J5" s="67">
        <v>245394</v>
      </c>
      <c r="K5" s="67">
        <v>246850</v>
      </c>
      <c r="L5" s="67">
        <v>248200</v>
      </c>
    </row>
    <row r="6" spans="1:12" x14ac:dyDescent="0.25">
      <c r="A6" s="24" t="s">
        <v>19</v>
      </c>
      <c r="B6" s="17">
        <v>229600</v>
      </c>
      <c r="C6" s="17">
        <v>253300</v>
      </c>
      <c r="D6" s="42">
        <v>277000</v>
      </c>
      <c r="E6" s="42">
        <v>302513</v>
      </c>
      <c r="F6" s="67">
        <v>327952</v>
      </c>
      <c r="G6" s="67">
        <v>349468</v>
      </c>
      <c r="H6" s="67">
        <v>373084</v>
      </c>
      <c r="I6" s="67">
        <v>397445</v>
      </c>
      <c r="J6" s="67">
        <v>422850</v>
      </c>
      <c r="K6" s="67">
        <v>454644</v>
      </c>
      <c r="L6" s="67">
        <v>483800</v>
      </c>
    </row>
    <row r="7" spans="1:12" x14ac:dyDescent="0.25">
      <c r="A7" s="24" t="s">
        <v>20</v>
      </c>
      <c r="B7" s="17">
        <v>315100</v>
      </c>
      <c r="C7" s="17">
        <v>293000</v>
      </c>
      <c r="D7" s="42">
        <v>272500</v>
      </c>
      <c r="E7" s="42">
        <v>253562</v>
      </c>
      <c r="F7" s="67">
        <v>236515</v>
      </c>
      <c r="G7" s="67">
        <v>214584</v>
      </c>
      <c r="H7" s="67">
        <v>194474</v>
      </c>
      <c r="I7" s="67">
        <v>179866</v>
      </c>
      <c r="J7" s="67">
        <v>166670</v>
      </c>
      <c r="K7" s="67">
        <v>152441</v>
      </c>
      <c r="L7" s="67">
        <v>137100</v>
      </c>
    </row>
    <row r="8" spans="1:12" x14ac:dyDescent="0.25">
      <c r="A8" s="24" t="s">
        <v>16</v>
      </c>
      <c r="B8" s="17">
        <v>445900</v>
      </c>
      <c r="C8" s="17">
        <v>412000</v>
      </c>
      <c r="D8" s="17">
        <v>330000</v>
      </c>
      <c r="E8" s="17">
        <v>262749</v>
      </c>
      <c r="F8" s="67">
        <v>223453</v>
      </c>
      <c r="G8" s="67">
        <v>285660</v>
      </c>
      <c r="H8" s="67">
        <v>191775</v>
      </c>
      <c r="I8" s="67">
        <v>149186</v>
      </c>
      <c r="J8" s="67">
        <v>160780</v>
      </c>
      <c r="K8" s="67">
        <v>174837</v>
      </c>
      <c r="L8" s="67">
        <v>191500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L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140625" defaultRowHeight="15" x14ac:dyDescent="0.25"/>
  <cols>
    <col min="1" max="1" width="21.5703125" style="15" customWidth="1"/>
    <col min="2" max="4" width="9.5703125" style="15" customWidth="1"/>
    <col min="5" max="9" width="9.140625" style="15"/>
    <col min="10" max="10" width="9.140625" style="6"/>
    <col min="11" max="16384" width="9.140625" style="15"/>
  </cols>
  <sheetData>
    <row r="1" spans="1:12" x14ac:dyDescent="0.25">
      <c r="A1" s="15" t="s">
        <v>91</v>
      </c>
      <c r="B1" s="15">
        <v>2015</v>
      </c>
      <c r="C1" s="15">
        <v>2016</v>
      </c>
      <c r="D1" s="15">
        <v>2017</v>
      </c>
      <c r="E1" s="15">
        <v>2018</v>
      </c>
      <c r="F1">
        <v>2019</v>
      </c>
      <c r="G1">
        <v>2020</v>
      </c>
      <c r="H1">
        <v>2021</v>
      </c>
      <c r="I1">
        <v>2022</v>
      </c>
      <c r="J1" s="6">
        <v>2023</v>
      </c>
      <c r="K1" s="15">
        <v>2024</v>
      </c>
      <c r="L1">
        <v>2025</v>
      </c>
    </row>
    <row r="2" spans="1:12" x14ac:dyDescent="0.25">
      <c r="A2" s="24" t="s">
        <v>92</v>
      </c>
      <c r="B2" s="7">
        <v>583700</v>
      </c>
      <c r="C2" s="7">
        <v>491000</v>
      </c>
      <c r="D2" s="7">
        <v>390200</v>
      </c>
      <c r="E2" s="7">
        <v>335518</v>
      </c>
      <c r="F2" s="7">
        <v>329968</v>
      </c>
      <c r="G2" s="7">
        <v>479069</v>
      </c>
      <c r="H2" s="7">
        <v>292464</v>
      </c>
      <c r="I2" s="7">
        <v>229009</v>
      </c>
      <c r="J2" s="7">
        <v>248557</v>
      </c>
      <c r="K2" s="7">
        <v>271481</v>
      </c>
      <c r="L2" s="100">
        <v>290200</v>
      </c>
    </row>
    <row r="3" spans="1:12" x14ac:dyDescent="0.25">
      <c r="A3" s="24" t="s">
        <v>93</v>
      </c>
      <c r="B3" s="7">
        <v>578700</v>
      </c>
      <c r="C3" s="7">
        <v>524900</v>
      </c>
      <c r="D3" s="7">
        <v>472200</v>
      </c>
      <c r="E3" s="7">
        <v>402723</v>
      </c>
      <c r="F3" s="7">
        <v>369264</v>
      </c>
      <c r="G3" s="7">
        <v>416862</v>
      </c>
      <c r="H3" s="7">
        <v>386349</v>
      </c>
      <c r="I3" s="7">
        <v>271598</v>
      </c>
      <c r="J3" s="7">
        <v>236963</v>
      </c>
      <c r="K3" s="7">
        <v>257423</v>
      </c>
      <c r="L3" s="100">
        <v>273600</v>
      </c>
    </row>
    <row r="4" spans="1:12" x14ac:dyDescent="0.25">
      <c r="A4" s="24" t="s">
        <v>94</v>
      </c>
      <c r="B4" s="7">
        <v>445900</v>
      </c>
      <c r="C4" s="7">
        <v>412000</v>
      </c>
      <c r="D4" s="7">
        <v>330000</v>
      </c>
      <c r="E4" s="7">
        <v>262749</v>
      </c>
      <c r="F4" s="7">
        <v>223453</v>
      </c>
      <c r="G4" s="7">
        <v>285660</v>
      </c>
      <c r="H4" s="7">
        <v>191775</v>
      </c>
      <c r="I4" s="7">
        <v>149186</v>
      </c>
      <c r="J4" s="7">
        <v>160780</v>
      </c>
      <c r="K4" s="7">
        <v>174837</v>
      </c>
      <c r="L4" s="7">
        <v>191500</v>
      </c>
    </row>
    <row r="6" spans="1:12" x14ac:dyDescent="0.25">
      <c r="A6"/>
    </row>
    <row r="7" spans="1:12" x14ac:dyDescent="0.25">
      <c r="A7"/>
    </row>
    <row r="8" spans="1:12" x14ac:dyDescent="0.25">
      <c r="A8"/>
    </row>
    <row r="9" spans="1:12" x14ac:dyDescent="0.25">
      <c r="A9"/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13"/>
  <sheetViews>
    <sheetView workbookViewId="0">
      <pane xSplit="1" topLeftCell="D1" activePane="topRight" state="frozen"/>
      <selection activeCell="L19" sqref="L19"/>
      <selection pane="topRight"/>
    </sheetView>
  </sheetViews>
  <sheetFormatPr defaultRowHeight="15" x14ac:dyDescent="0.25"/>
  <cols>
    <col min="1" max="1" width="36.5703125" customWidth="1"/>
    <col min="2" max="7" width="12" customWidth="1"/>
    <col min="8" max="8" width="10" bestFit="1" customWidth="1"/>
    <col min="11" max="11" width="9.85546875" bestFit="1" customWidth="1"/>
    <col min="12" max="12" width="8.7109375" style="6"/>
  </cols>
  <sheetData>
    <row r="1" spans="1:14" x14ac:dyDescent="0.25">
      <c r="A1" t="s">
        <v>95</v>
      </c>
      <c r="B1">
        <v>2008</v>
      </c>
      <c r="C1">
        <v>2009</v>
      </c>
      <c r="D1">
        <v>2015</v>
      </c>
      <c r="E1">
        <v>2016</v>
      </c>
      <c r="F1">
        <v>2017</v>
      </c>
      <c r="G1">
        <v>2018</v>
      </c>
      <c r="H1">
        <v>2019</v>
      </c>
      <c r="I1">
        <v>2020</v>
      </c>
      <c r="J1">
        <v>2021</v>
      </c>
      <c r="K1">
        <v>2022</v>
      </c>
      <c r="L1" s="6">
        <v>2023</v>
      </c>
      <c r="M1">
        <v>2024</v>
      </c>
      <c r="N1">
        <v>2025</v>
      </c>
    </row>
    <row r="2" spans="1:14" x14ac:dyDescent="0.25">
      <c r="A2" t="s">
        <v>96</v>
      </c>
      <c r="B2" s="41">
        <v>58874</v>
      </c>
      <c r="C2" s="41">
        <v>62100</v>
      </c>
      <c r="D2" s="41">
        <v>141031</v>
      </c>
      <c r="E2" s="41">
        <v>137137</v>
      </c>
      <c r="F2" s="41">
        <v>117295</v>
      </c>
      <c r="G2" s="41">
        <v>94146</v>
      </c>
      <c r="H2" s="7">
        <v>74021</v>
      </c>
      <c r="I2" s="7">
        <f>68911+9765</f>
        <v>78676</v>
      </c>
      <c r="J2" s="7">
        <f>26556+28554+9947</f>
        <v>65057</v>
      </c>
      <c r="K2" s="7">
        <f>18825+20435+9218</f>
        <v>48478</v>
      </c>
      <c r="L2" s="7">
        <f>19713+18806+8783</f>
        <v>47302</v>
      </c>
      <c r="M2">
        <v>51372</v>
      </c>
      <c r="N2" s="12">
        <v>57227</v>
      </c>
    </row>
    <row r="3" spans="1:14" x14ac:dyDescent="0.25">
      <c r="A3" t="s">
        <v>97</v>
      </c>
      <c r="B3" s="41">
        <v>45607</v>
      </c>
      <c r="C3" s="41">
        <v>72872</v>
      </c>
      <c r="D3" s="41">
        <v>127009</v>
      </c>
      <c r="E3" s="41">
        <v>113974</v>
      </c>
      <c r="F3" s="41">
        <v>89136</v>
      </c>
      <c r="G3" s="41">
        <v>65835</v>
      </c>
      <c r="H3" s="7">
        <v>54993</v>
      </c>
      <c r="I3" s="7">
        <v>68460</v>
      </c>
      <c r="J3" s="7">
        <v>47516</v>
      </c>
      <c r="K3" s="7">
        <v>33828</v>
      </c>
      <c r="L3" s="7">
        <v>35718</v>
      </c>
      <c r="M3" s="7">
        <v>38154</v>
      </c>
      <c r="N3" s="12">
        <v>40953</v>
      </c>
    </row>
    <row r="4" spans="1:14" x14ac:dyDescent="0.25">
      <c r="A4" t="s">
        <v>98</v>
      </c>
      <c r="B4" s="41">
        <v>39163</v>
      </c>
      <c r="C4" s="41">
        <v>72688</v>
      </c>
      <c r="D4" s="41">
        <v>85098</v>
      </c>
      <c r="E4" s="41">
        <v>76830</v>
      </c>
      <c r="F4" s="41">
        <v>59570</v>
      </c>
      <c r="G4" s="41">
        <v>48348</v>
      </c>
      <c r="H4" s="7">
        <v>43855</v>
      </c>
      <c r="I4" s="7">
        <v>57829</v>
      </c>
      <c r="J4" s="7">
        <v>37266</v>
      </c>
      <c r="K4" s="7">
        <v>30133</v>
      </c>
      <c r="L4" s="7">
        <v>34524</v>
      </c>
      <c r="M4" s="7">
        <v>38078</v>
      </c>
      <c r="N4" s="12">
        <v>41901</v>
      </c>
    </row>
    <row r="5" spans="1:14" x14ac:dyDescent="0.25">
      <c r="A5" t="s">
        <v>99</v>
      </c>
      <c r="B5" s="41">
        <v>21703</v>
      </c>
      <c r="C5" s="41">
        <v>49629</v>
      </c>
      <c r="D5" s="41">
        <v>73545</v>
      </c>
      <c r="E5" s="41">
        <v>67797</v>
      </c>
      <c r="F5" s="41">
        <v>52527</v>
      </c>
      <c r="G5" s="41">
        <v>44220</v>
      </c>
      <c r="H5" s="7">
        <v>41463</v>
      </c>
      <c r="I5" s="7">
        <v>61134</v>
      </c>
      <c r="J5" s="7">
        <v>33541</v>
      </c>
      <c r="K5" s="7">
        <v>29983</v>
      </c>
      <c r="L5" s="7">
        <v>35127</v>
      </c>
      <c r="M5" s="7">
        <v>38368</v>
      </c>
      <c r="N5" s="12">
        <v>41572</v>
      </c>
    </row>
    <row r="6" spans="1:14" x14ac:dyDescent="0.25">
      <c r="A6" t="s">
        <v>100</v>
      </c>
      <c r="B6" s="41">
        <v>5507</v>
      </c>
      <c r="C6" s="41">
        <v>12573</v>
      </c>
      <c r="D6" s="41">
        <v>19193</v>
      </c>
      <c r="E6" s="41">
        <v>16251</v>
      </c>
      <c r="F6" s="41">
        <v>11425</v>
      </c>
      <c r="G6" s="41">
        <v>10198</v>
      </c>
      <c r="H6" s="7">
        <v>9116</v>
      </c>
      <c r="I6" s="7">
        <v>19541</v>
      </c>
      <c r="J6" s="7">
        <v>8385</v>
      </c>
      <c r="K6" s="7">
        <v>6756</v>
      </c>
      <c r="L6" s="7">
        <v>8100</v>
      </c>
      <c r="M6" s="7">
        <v>8858</v>
      </c>
      <c r="N6" s="12">
        <v>9806</v>
      </c>
    </row>
    <row r="7" spans="1:14" x14ac:dyDescent="0.25">
      <c r="G7" s="12"/>
      <c r="K7" s="12"/>
      <c r="L7" s="7"/>
    </row>
    <row r="8" spans="1:14" x14ac:dyDescent="0.25">
      <c r="K8" s="12"/>
      <c r="L8" s="7"/>
      <c r="M8" s="7"/>
    </row>
    <row r="9" spans="1:14" x14ac:dyDescent="0.25">
      <c r="K9" s="12"/>
    </row>
    <row r="10" spans="1:14" x14ac:dyDescent="0.25">
      <c r="K10" s="12"/>
    </row>
    <row r="13" spans="1:14" x14ac:dyDescent="0.25">
      <c r="K13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L14"/>
  <sheetViews>
    <sheetView tabSelected="1" workbookViewId="0">
      <pane xSplit="1" ySplit="1" topLeftCell="B2" activePane="bottomRight" state="frozen"/>
      <selection pane="topRight" activeCell="L19" sqref="L19"/>
      <selection pane="bottomLeft" activeCell="L19" sqref="L19"/>
      <selection pane="bottomRight" activeCell="A30" sqref="A30:XFD33"/>
    </sheetView>
  </sheetViews>
  <sheetFormatPr defaultColWidth="9.140625" defaultRowHeight="15" x14ac:dyDescent="0.25"/>
  <cols>
    <col min="1" max="1" width="32.42578125" style="15" customWidth="1"/>
    <col min="2" max="2" width="16.5703125" style="15" bestFit="1" customWidth="1"/>
    <col min="3" max="4" width="16.5703125" style="15" customWidth="1"/>
    <col min="5" max="5" width="16.5703125" style="15" bestFit="1" customWidth="1"/>
    <col min="6" max="6" width="16.42578125" style="15" bestFit="1" customWidth="1"/>
    <col min="7" max="9" width="15" style="15" bestFit="1" customWidth="1"/>
    <col min="10" max="10" width="15" style="6" bestFit="1" customWidth="1"/>
    <col min="11" max="11" width="16.28515625" style="15" bestFit="1" customWidth="1"/>
    <col min="12" max="12" width="15.85546875" style="15" bestFit="1" customWidth="1"/>
    <col min="13" max="16384" width="9.140625" style="15"/>
  </cols>
  <sheetData>
    <row r="1" spans="1:12" x14ac:dyDescent="0.25">
      <c r="A1" s="15" t="s">
        <v>4</v>
      </c>
      <c r="B1" s="15">
        <v>2015</v>
      </c>
      <c r="C1" s="15">
        <v>2016</v>
      </c>
      <c r="D1" s="15">
        <v>2017</v>
      </c>
      <c r="E1" s="15">
        <v>2018</v>
      </c>
      <c r="F1">
        <v>2019</v>
      </c>
      <c r="G1">
        <v>2020</v>
      </c>
      <c r="H1">
        <v>2021</v>
      </c>
      <c r="I1">
        <v>2022</v>
      </c>
      <c r="J1" s="6">
        <v>2023</v>
      </c>
      <c r="K1" s="15">
        <v>2024</v>
      </c>
      <c r="L1">
        <v>2025</v>
      </c>
    </row>
    <row r="2" spans="1:12" x14ac:dyDescent="0.25">
      <c r="A2" s="15" t="s">
        <v>5</v>
      </c>
      <c r="B2" s="20">
        <v>1780000000</v>
      </c>
      <c r="C2" s="20">
        <v>1738000000</v>
      </c>
      <c r="D2" s="20">
        <v>1697000000</v>
      </c>
      <c r="E2" s="20">
        <v>1726000000</v>
      </c>
      <c r="F2" s="64">
        <v>1858000000</v>
      </c>
      <c r="G2" s="64">
        <v>1978000000</v>
      </c>
      <c r="H2" s="64">
        <v>2136000000</v>
      </c>
      <c r="I2" s="64">
        <v>2246000000</v>
      </c>
      <c r="J2" s="64">
        <v>2445000000</v>
      </c>
      <c r="K2" s="64">
        <v>2611000000</v>
      </c>
      <c r="L2" s="64">
        <v>2662000000</v>
      </c>
    </row>
    <row r="3" spans="1:12" x14ac:dyDescent="0.25">
      <c r="A3" s="15" t="s">
        <v>6</v>
      </c>
      <c r="B3" s="9">
        <v>1843000000</v>
      </c>
      <c r="C3" s="9">
        <v>1734600000</v>
      </c>
      <c r="D3" s="9">
        <v>1768000000</v>
      </c>
      <c r="E3" s="9">
        <v>1690700000</v>
      </c>
      <c r="F3" s="64">
        <v>1751800000</v>
      </c>
      <c r="G3" s="64">
        <v>2036700000</v>
      </c>
      <c r="H3" s="64">
        <v>2211000000</v>
      </c>
      <c r="I3" s="64">
        <v>2265000000</v>
      </c>
      <c r="J3" s="64">
        <v>2498000000</v>
      </c>
      <c r="K3" s="64">
        <v>2562000000</v>
      </c>
      <c r="L3" s="64">
        <v>2714000000</v>
      </c>
    </row>
    <row r="4" spans="1:12" x14ac:dyDescent="0.25"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1:12" x14ac:dyDescent="0.25">
      <c r="A5"/>
    </row>
    <row r="6" spans="1:12" x14ac:dyDescent="0.25">
      <c r="A6"/>
    </row>
    <row r="7" spans="1:12" x14ac:dyDescent="0.25">
      <c r="A7"/>
    </row>
    <row r="8" spans="1:12" x14ac:dyDescent="0.25">
      <c r="A8"/>
    </row>
    <row r="9" spans="1:12" x14ac:dyDescent="0.25">
      <c r="A9"/>
    </row>
    <row r="10" spans="1:12" x14ac:dyDescent="0.25">
      <c r="A10"/>
    </row>
    <row r="11" spans="1:12" x14ac:dyDescent="0.25">
      <c r="A11"/>
      <c r="F11"/>
    </row>
    <row r="12" spans="1:12" x14ac:dyDescent="0.25">
      <c r="A12"/>
      <c r="F12" s="50"/>
    </row>
    <row r="13" spans="1:12" x14ac:dyDescent="0.25">
      <c r="A13"/>
      <c r="F13" s="50"/>
    </row>
    <row r="14" spans="1:12" x14ac:dyDescent="0.25">
      <c r="F14" s="53"/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L9"/>
  <sheetViews>
    <sheetView workbookViewId="0">
      <selection activeCell="L5" sqref="L5"/>
    </sheetView>
  </sheetViews>
  <sheetFormatPr defaultColWidth="9.140625" defaultRowHeight="15" x14ac:dyDescent="0.25"/>
  <cols>
    <col min="1" max="1" width="25.42578125" style="15" customWidth="1"/>
    <col min="2" max="2" width="9.140625" style="15" customWidth="1"/>
    <col min="3" max="3" width="9.140625" style="15"/>
    <col min="4" max="4" width="9.140625" style="15" customWidth="1"/>
    <col min="5" max="9" width="9.140625" style="15"/>
    <col min="10" max="10" width="9.140625" style="6"/>
    <col min="11" max="16384" width="9.140625" style="15"/>
  </cols>
  <sheetData>
    <row r="1" spans="1:12" x14ac:dyDescent="0.25">
      <c r="A1" s="15" t="s">
        <v>101</v>
      </c>
      <c r="B1" s="15">
        <v>2015</v>
      </c>
      <c r="C1" s="15">
        <v>2016</v>
      </c>
      <c r="D1" s="15">
        <v>2017</v>
      </c>
      <c r="E1" s="15">
        <v>2018</v>
      </c>
      <c r="F1">
        <v>2019</v>
      </c>
      <c r="G1">
        <v>2020</v>
      </c>
      <c r="H1">
        <v>2021</v>
      </c>
      <c r="I1">
        <v>2022</v>
      </c>
      <c r="J1" s="6">
        <v>2023</v>
      </c>
      <c r="K1" s="15">
        <v>2024</v>
      </c>
      <c r="L1">
        <v>2025</v>
      </c>
    </row>
    <row r="2" spans="1:12" x14ac:dyDescent="0.25">
      <c r="A2" s="24" t="s">
        <v>92</v>
      </c>
      <c r="B2" s="25">
        <v>900</v>
      </c>
      <c r="C2" s="25">
        <v>700</v>
      </c>
      <c r="D2" s="25">
        <v>700</v>
      </c>
      <c r="E2" s="25">
        <v>723</v>
      </c>
      <c r="F2" s="7">
        <v>578</v>
      </c>
      <c r="G2" s="7">
        <v>548</v>
      </c>
      <c r="H2" s="7">
        <v>654</v>
      </c>
      <c r="I2" s="7">
        <v>574</v>
      </c>
      <c r="J2" s="7">
        <v>474</v>
      </c>
      <c r="K2" s="7">
        <v>398</v>
      </c>
      <c r="L2" s="7">
        <v>400</v>
      </c>
    </row>
    <row r="3" spans="1:12" x14ac:dyDescent="0.25">
      <c r="A3" s="24" t="s">
        <v>93</v>
      </c>
      <c r="B3" s="25">
        <v>28800</v>
      </c>
      <c r="C3" s="25">
        <v>22800</v>
      </c>
      <c r="D3" s="25">
        <v>21000</v>
      </c>
      <c r="E3" s="25">
        <v>20143</v>
      </c>
      <c r="F3" s="7">
        <v>17597</v>
      </c>
      <c r="G3" s="7">
        <v>22461</v>
      </c>
      <c r="H3" s="7">
        <v>20742</v>
      </c>
      <c r="I3" s="7">
        <v>15167</v>
      </c>
      <c r="J3" s="7">
        <v>13650</v>
      </c>
      <c r="K3" s="7">
        <v>14608</v>
      </c>
      <c r="L3" s="25">
        <v>15700</v>
      </c>
    </row>
    <row r="4" spans="1:12" x14ac:dyDescent="0.25">
      <c r="A4" s="24" t="s">
        <v>94</v>
      </c>
      <c r="B4" s="25">
        <v>315100</v>
      </c>
      <c r="C4" s="25">
        <v>293000</v>
      </c>
      <c r="D4" s="25">
        <v>272500</v>
      </c>
      <c r="E4" s="25">
        <v>253562</v>
      </c>
      <c r="F4" s="7">
        <v>236515</v>
      </c>
      <c r="G4" s="7">
        <v>214584</v>
      </c>
      <c r="H4" s="7">
        <v>194474</v>
      </c>
      <c r="I4" s="7">
        <v>179866</v>
      </c>
      <c r="J4" s="7">
        <v>166670</v>
      </c>
      <c r="K4" s="7">
        <v>152441</v>
      </c>
      <c r="L4" s="25">
        <v>137100</v>
      </c>
    </row>
    <row r="6" spans="1:12" x14ac:dyDescent="0.25">
      <c r="A6"/>
      <c r="I6"/>
    </row>
    <row r="7" spans="1:12" x14ac:dyDescent="0.25">
      <c r="A7"/>
      <c r="I7" s="12"/>
    </row>
    <row r="8" spans="1:12" x14ac:dyDescent="0.25">
      <c r="A8"/>
      <c r="I8" s="12"/>
    </row>
    <row r="9" spans="1:12" x14ac:dyDescent="0.25">
      <c r="A9"/>
      <c r="I9" s="12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L13"/>
  <sheetViews>
    <sheetView workbookViewId="0">
      <pane xSplit="1" topLeftCell="B1" activePane="topRight" state="frozen"/>
      <selection activeCell="L19" sqref="L19"/>
      <selection pane="topRight" activeCell="L7" sqref="L7"/>
    </sheetView>
  </sheetViews>
  <sheetFormatPr defaultColWidth="9.140625" defaultRowHeight="15" x14ac:dyDescent="0.25"/>
  <cols>
    <col min="1" max="1" width="30.85546875" style="15" customWidth="1"/>
    <col min="2" max="8" width="10.5703125" style="15" customWidth="1"/>
    <col min="9" max="10" width="9.140625" style="6"/>
    <col min="11" max="16384" width="9.140625" style="15"/>
  </cols>
  <sheetData>
    <row r="1" spans="1:12" x14ac:dyDescent="0.25">
      <c r="A1" s="15" t="s">
        <v>102</v>
      </c>
      <c r="B1" s="15">
        <v>2015</v>
      </c>
      <c r="C1" s="15">
        <v>2016</v>
      </c>
      <c r="D1" s="15">
        <v>2017</v>
      </c>
      <c r="E1" s="15">
        <v>2018</v>
      </c>
      <c r="F1">
        <v>2019</v>
      </c>
      <c r="G1">
        <v>2020</v>
      </c>
      <c r="H1">
        <v>2021</v>
      </c>
      <c r="I1" s="6">
        <v>2022</v>
      </c>
      <c r="J1" s="6">
        <v>2023</v>
      </c>
      <c r="K1" s="15">
        <v>2024</v>
      </c>
      <c r="L1">
        <v>2025</v>
      </c>
    </row>
    <row r="2" spans="1:12" x14ac:dyDescent="0.25">
      <c r="A2" s="24" t="s">
        <v>92</v>
      </c>
      <c r="B2" s="7">
        <v>35800</v>
      </c>
      <c r="C2" s="7">
        <v>40000</v>
      </c>
      <c r="D2" s="7">
        <v>41700</v>
      </c>
      <c r="E2" s="7">
        <v>43416</v>
      </c>
      <c r="F2" s="7">
        <v>45810</v>
      </c>
      <c r="G2" s="7">
        <v>49742</v>
      </c>
      <c r="H2" s="7">
        <v>55431</v>
      </c>
      <c r="I2" s="7">
        <v>54810</v>
      </c>
      <c r="J2" s="7">
        <v>59633</v>
      </c>
      <c r="K2" s="7">
        <v>69046</v>
      </c>
      <c r="L2" s="7">
        <v>71300</v>
      </c>
    </row>
    <row r="3" spans="1:12" x14ac:dyDescent="0.25">
      <c r="A3" s="24" t="s">
        <v>93</v>
      </c>
      <c r="B3" s="7">
        <v>16100</v>
      </c>
      <c r="C3" s="7">
        <v>16600</v>
      </c>
      <c r="D3" s="7">
        <v>18400</v>
      </c>
      <c r="E3" s="7">
        <v>18790</v>
      </c>
      <c r="F3" s="7">
        <v>19938</v>
      </c>
      <c r="G3" s="7">
        <v>26610</v>
      </c>
      <c r="H3" s="7">
        <v>28921</v>
      </c>
      <c r="I3" s="7">
        <v>31163</v>
      </c>
      <c r="J3" s="7">
        <v>34944</v>
      </c>
      <c r="K3" s="7">
        <v>38104</v>
      </c>
      <c r="L3" s="7">
        <v>43200</v>
      </c>
    </row>
    <row r="4" spans="1:12" x14ac:dyDescent="0.25">
      <c r="A4" s="24" t="s">
        <v>94</v>
      </c>
      <c r="B4" s="7">
        <v>229600</v>
      </c>
      <c r="C4" s="7">
        <v>253300</v>
      </c>
      <c r="D4" s="7">
        <v>277000</v>
      </c>
      <c r="E4" s="7">
        <v>302513</v>
      </c>
      <c r="F4" s="7">
        <v>327952</v>
      </c>
      <c r="G4" s="7">
        <v>349468</v>
      </c>
      <c r="H4" s="7">
        <v>373084</v>
      </c>
      <c r="I4" s="7">
        <v>397445</v>
      </c>
      <c r="J4" s="7">
        <v>422850</v>
      </c>
      <c r="K4" s="7">
        <v>454644</v>
      </c>
      <c r="L4" s="7">
        <v>483800</v>
      </c>
    </row>
    <row r="5" spans="1:12" x14ac:dyDescent="0.25">
      <c r="A5" s="24" t="s">
        <v>103</v>
      </c>
      <c r="B5" s="25">
        <v>157600</v>
      </c>
      <c r="C5" s="25">
        <v>168300</v>
      </c>
      <c r="D5" s="7">
        <v>178800</v>
      </c>
      <c r="E5" s="7">
        <v>189584</v>
      </c>
      <c r="F5" s="7">
        <v>200469</v>
      </c>
      <c r="G5" s="7">
        <v>212531</v>
      </c>
      <c r="H5" s="7">
        <v>226811</v>
      </c>
      <c r="I5" s="7">
        <v>240280</v>
      </c>
      <c r="J5" s="7">
        <v>253003</v>
      </c>
      <c r="K5" s="7">
        <v>272801</v>
      </c>
      <c r="L5" s="7">
        <v>294424</v>
      </c>
    </row>
    <row r="6" spans="1:12" x14ac:dyDescent="0.25">
      <c r="A6" s="24" t="s">
        <v>104</v>
      </c>
      <c r="B6" s="25">
        <v>72000</v>
      </c>
      <c r="C6" s="25">
        <v>85000</v>
      </c>
      <c r="D6" s="7">
        <v>98200</v>
      </c>
      <c r="E6" s="7">
        <v>112929</v>
      </c>
      <c r="F6" s="7">
        <v>127483</v>
      </c>
      <c r="G6" s="7">
        <v>136937</v>
      </c>
      <c r="H6" s="7">
        <v>146273</v>
      </c>
      <c r="I6" s="7">
        <v>157165</v>
      </c>
      <c r="J6" s="7">
        <v>169847</v>
      </c>
      <c r="K6" s="7">
        <v>181843</v>
      </c>
      <c r="L6" s="7">
        <v>189386</v>
      </c>
    </row>
    <row r="8" spans="1:12" x14ac:dyDescent="0.25">
      <c r="A8"/>
      <c r="G8"/>
      <c r="H8"/>
    </row>
    <row r="9" spans="1:12" x14ac:dyDescent="0.25">
      <c r="A9"/>
      <c r="G9" s="12"/>
      <c r="H9" s="12"/>
    </row>
    <row r="10" spans="1:12" x14ac:dyDescent="0.25">
      <c r="A10"/>
      <c r="G10" s="12"/>
      <c r="H10" s="12"/>
    </row>
    <row r="11" spans="1:12" x14ac:dyDescent="0.25">
      <c r="A11"/>
      <c r="G11" s="12"/>
      <c r="H11" s="12"/>
    </row>
    <row r="12" spans="1:12" x14ac:dyDescent="0.25">
      <c r="A12"/>
      <c r="G12" s="12"/>
      <c r="H12" s="12"/>
    </row>
    <row r="13" spans="1:12" x14ac:dyDescent="0.25">
      <c r="A13"/>
      <c r="G13" s="12"/>
      <c r="H13" s="12"/>
    </row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O39"/>
  <sheetViews>
    <sheetView workbookViewId="0">
      <pane xSplit="1" topLeftCell="B1" activePane="topRight" state="frozen"/>
      <selection activeCell="L19" sqref="L19"/>
      <selection pane="topRight" activeCell="L6" sqref="L6"/>
    </sheetView>
  </sheetViews>
  <sheetFormatPr defaultRowHeight="15" x14ac:dyDescent="0.25"/>
  <cols>
    <col min="1" max="1" width="39.42578125" bestFit="1" customWidth="1"/>
    <col min="2" max="4" width="10.42578125" customWidth="1"/>
    <col min="5" max="5" width="11" bestFit="1" customWidth="1"/>
    <col min="6" max="6" width="11" customWidth="1"/>
    <col min="10" max="10" width="8.7109375" style="6"/>
    <col min="11" max="11" width="9.140625" style="6"/>
  </cols>
  <sheetData>
    <row r="1" spans="1:12" x14ac:dyDescent="0.25">
      <c r="A1" t="s">
        <v>105</v>
      </c>
      <c r="B1">
        <v>2015</v>
      </c>
      <c r="C1">
        <v>2016</v>
      </c>
      <c r="D1">
        <v>2017</v>
      </c>
      <c r="E1">
        <v>2018</v>
      </c>
      <c r="F1">
        <v>2019</v>
      </c>
      <c r="G1">
        <v>2020</v>
      </c>
      <c r="H1">
        <v>2021</v>
      </c>
      <c r="I1">
        <v>2022</v>
      </c>
      <c r="J1" s="6">
        <v>2023</v>
      </c>
      <c r="K1" s="6">
        <v>2024</v>
      </c>
      <c r="L1">
        <v>2025</v>
      </c>
    </row>
    <row r="2" spans="1:12" x14ac:dyDescent="0.25">
      <c r="A2" t="s">
        <v>96</v>
      </c>
      <c r="B2" s="25">
        <v>93720</v>
      </c>
      <c r="C2" s="25">
        <v>107951</v>
      </c>
      <c r="D2" s="25">
        <v>123003</v>
      </c>
      <c r="E2" s="25">
        <v>139355</v>
      </c>
      <c r="F2" s="7">
        <v>156501</v>
      </c>
      <c r="G2" s="7">
        <v>168758</v>
      </c>
      <c r="H2" s="7">
        <v>180834</v>
      </c>
      <c r="I2" s="7">
        <v>196075</v>
      </c>
      <c r="J2" s="7">
        <v>214032</v>
      </c>
      <c r="K2" s="7">
        <v>233562</v>
      </c>
      <c r="L2" s="7">
        <v>247720</v>
      </c>
    </row>
    <row r="3" spans="1:12" x14ac:dyDescent="0.25">
      <c r="A3" t="s">
        <v>97</v>
      </c>
      <c r="B3" s="25">
        <v>69413</v>
      </c>
      <c r="C3" s="25">
        <v>75322</v>
      </c>
      <c r="D3" s="25">
        <v>81040</v>
      </c>
      <c r="E3" s="25">
        <v>86278</v>
      </c>
      <c r="F3" s="7">
        <v>90603</v>
      </c>
      <c r="G3" s="7">
        <v>94665</v>
      </c>
      <c r="H3" s="7">
        <v>99900</v>
      </c>
      <c r="I3" s="7">
        <v>104480</v>
      </c>
      <c r="J3" s="7">
        <v>108758</v>
      </c>
      <c r="K3" s="7">
        <v>113789</v>
      </c>
      <c r="L3" s="7">
        <v>119246</v>
      </c>
    </row>
    <row r="4" spans="1:12" x14ac:dyDescent="0.25">
      <c r="A4" t="s">
        <v>98</v>
      </c>
      <c r="B4" s="25">
        <v>44402</v>
      </c>
      <c r="C4" s="25">
        <v>47883</v>
      </c>
      <c r="D4" s="25">
        <v>50679</v>
      </c>
      <c r="E4" s="25">
        <v>54196</v>
      </c>
      <c r="F4" s="7">
        <v>57635</v>
      </c>
      <c r="G4" s="7">
        <v>61442</v>
      </c>
      <c r="H4" s="7">
        <v>65596</v>
      </c>
      <c r="I4" s="7">
        <v>68875</v>
      </c>
      <c r="J4" s="7">
        <v>71268</v>
      </c>
      <c r="K4" s="7">
        <v>75595</v>
      </c>
      <c r="L4" s="7">
        <v>81003</v>
      </c>
    </row>
    <row r="5" spans="1:12" x14ac:dyDescent="0.25">
      <c r="A5" t="s">
        <v>106</v>
      </c>
      <c r="B5" s="25">
        <v>22079</v>
      </c>
      <c r="C5" s="25">
        <v>22194</v>
      </c>
      <c r="D5" s="25">
        <v>22249</v>
      </c>
      <c r="E5" s="25">
        <v>22684</v>
      </c>
      <c r="F5" s="7">
        <v>23213</v>
      </c>
      <c r="G5" s="7">
        <v>24603</v>
      </c>
      <c r="H5" s="7">
        <v>26754</v>
      </c>
      <c r="I5" s="7">
        <v>28015</v>
      </c>
      <c r="J5" s="7">
        <v>28792</v>
      </c>
      <c r="K5" s="7">
        <v>31698</v>
      </c>
      <c r="L5" s="7">
        <v>35841</v>
      </c>
    </row>
    <row r="6" spans="1:12" x14ac:dyDescent="0.25">
      <c r="J6" s="7"/>
      <c r="K6" s="7"/>
    </row>
    <row r="9" spans="1:12" x14ac:dyDescent="0.25">
      <c r="G9" s="12"/>
    </row>
    <row r="10" spans="1:12" x14ac:dyDescent="0.25">
      <c r="G10" s="12"/>
    </row>
    <row r="11" spans="1:12" x14ac:dyDescent="0.25">
      <c r="G11" s="12"/>
    </row>
    <row r="12" spans="1:12" x14ac:dyDescent="0.25">
      <c r="G12" s="12"/>
    </row>
    <row r="39" spans="15:15" x14ac:dyDescent="0.25">
      <c r="O39" s="2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L1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L5" sqref="L5"/>
    </sheetView>
  </sheetViews>
  <sheetFormatPr defaultColWidth="9.140625" defaultRowHeight="15" x14ac:dyDescent="0.25"/>
  <cols>
    <col min="1" max="1" width="25.140625" style="15" customWidth="1"/>
    <col min="2" max="9" width="9.140625" style="15"/>
    <col min="10" max="10" width="9.140625" style="6"/>
    <col min="11" max="16384" width="9.140625" style="15"/>
  </cols>
  <sheetData>
    <row r="1" spans="1:12" x14ac:dyDescent="0.25">
      <c r="A1" s="15" t="s">
        <v>107</v>
      </c>
      <c r="B1" s="15">
        <v>2015</v>
      </c>
      <c r="C1" s="15">
        <v>2016</v>
      </c>
      <c r="D1" s="15">
        <v>2017</v>
      </c>
      <c r="E1" s="15">
        <v>2018</v>
      </c>
      <c r="F1">
        <v>2019</v>
      </c>
      <c r="G1">
        <v>2020</v>
      </c>
      <c r="H1">
        <v>2021</v>
      </c>
      <c r="I1">
        <v>2022</v>
      </c>
      <c r="J1" s="6">
        <v>2023</v>
      </c>
      <c r="K1" s="15">
        <v>2024</v>
      </c>
      <c r="L1">
        <v>2025</v>
      </c>
    </row>
    <row r="2" spans="1:12" x14ac:dyDescent="0.25">
      <c r="A2" s="24" t="s">
        <v>92</v>
      </c>
      <c r="B2" s="7">
        <v>100</v>
      </c>
      <c r="C2" s="7">
        <v>100</v>
      </c>
      <c r="D2" s="7">
        <v>100</v>
      </c>
      <c r="E2" s="7">
        <v>30</v>
      </c>
      <c r="F2" s="7">
        <v>50</v>
      </c>
      <c r="G2" s="7">
        <v>40</v>
      </c>
      <c r="H2" s="7">
        <v>30</v>
      </c>
      <c r="I2" s="7">
        <v>20</v>
      </c>
      <c r="J2" s="7">
        <v>16</v>
      </c>
      <c r="K2" s="7">
        <v>15</v>
      </c>
      <c r="L2" s="7">
        <v>21</v>
      </c>
    </row>
    <row r="3" spans="1:12" x14ac:dyDescent="0.25">
      <c r="A3" s="24" t="s">
        <v>93</v>
      </c>
      <c r="B3" s="7">
        <v>2100</v>
      </c>
      <c r="C3" s="7">
        <v>1600</v>
      </c>
      <c r="D3" s="7">
        <v>1500</v>
      </c>
      <c r="E3" s="7">
        <v>1300</v>
      </c>
      <c r="F3" s="7">
        <v>1120</v>
      </c>
      <c r="G3" s="7">
        <v>1340</v>
      </c>
      <c r="H3" s="7">
        <v>1150</v>
      </c>
      <c r="I3" s="7">
        <v>790</v>
      </c>
      <c r="J3" s="7">
        <v>740</v>
      </c>
      <c r="K3" s="7">
        <v>712</v>
      </c>
      <c r="L3" s="7">
        <v>700</v>
      </c>
    </row>
    <row r="4" spans="1:12" x14ac:dyDescent="0.25">
      <c r="A4" s="24" t="s">
        <v>94</v>
      </c>
      <c r="B4" s="7">
        <v>15100</v>
      </c>
      <c r="C4" s="7">
        <v>13500</v>
      </c>
      <c r="D4" s="7">
        <v>12000</v>
      </c>
      <c r="E4" s="7">
        <v>10800</v>
      </c>
      <c r="F4" s="7">
        <v>9730</v>
      </c>
      <c r="G4" s="7">
        <v>8420</v>
      </c>
      <c r="H4" s="7">
        <v>7300</v>
      </c>
      <c r="I4" s="7">
        <v>6500</v>
      </c>
      <c r="J4" s="7">
        <v>5792</v>
      </c>
      <c r="K4" s="7">
        <v>5088</v>
      </c>
      <c r="L4" s="7">
        <v>4400</v>
      </c>
    </row>
    <row r="5" spans="1:12" x14ac:dyDescent="0.25">
      <c r="D5" s="7"/>
    </row>
    <row r="6" spans="1:12" x14ac:dyDescent="0.25">
      <c r="A6"/>
    </row>
    <row r="7" spans="1:12" x14ac:dyDescent="0.25">
      <c r="A7"/>
    </row>
    <row r="8" spans="1:12" x14ac:dyDescent="0.25">
      <c r="A8"/>
    </row>
    <row r="9" spans="1:12" x14ac:dyDescent="0.25">
      <c r="A9"/>
      <c r="G9"/>
    </row>
    <row r="10" spans="1:12" x14ac:dyDescent="0.25">
      <c r="G10" s="12"/>
    </row>
    <row r="11" spans="1:12" x14ac:dyDescent="0.25">
      <c r="G11" s="12"/>
    </row>
    <row r="12" spans="1:12" x14ac:dyDescent="0.25">
      <c r="G12" s="12"/>
    </row>
  </sheetData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Q13"/>
  <sheetViews>
    <sheetView workbookViewId="0">
      <pane xSplit="1" ySplit="1" topLeftCell="G2" activePane="bottomRight" state="frozen"/>
      <selection pane="topRight" activeCell="L19" sqref="L19"/>
      <selection pane="bottomLeft" activeCell="L19" sqref="L19"/>
      <selection pane="bottomRight" activeCell="Q5" sqref="Q5"/>
    </sheetView>
  </sheetViews>
  <sheetFormatPr defaultColWidth="9.140625" defaultRowHeight="15" x14ac:dyDescent="0.25"/>
  <cols>
    <col min="1" max="1" width="37.42578125" style="15" bestFit="1" customWidth="1"/>
    <col min="2" max="7" width="10.42578125" style="15" customWidth="1"/>
    <col min="8" max="14" width="9.140625" style="15"/>
    <col min="15" max="15" width="9.140625" style="6"/>
    <col min="16" max="16384" width="9.140625" style="15"/>
  </cols>
  <sheetData>
    <row r="1" spans="1:17" x14ac:dyDescent="0.25">
      <c r="A1" s="15" t="s">
        <v>108</v>
      </c>
      <c r="B1" s="15">
        <v>2004</v>
      </c>
      <c r="C1" s="15">
        <v>2005</v>
      </c>
      <c r="D1" s="15">
        <v>2006</v>
      </c>
      <c r="E1" s="15">
        <v>2007</v>
      </c>
      <c r="F1" s="15">
        <v>2008</v>
      </c>
      <c r="G1" s="15">
        <v>2015</v>
      </c>
      <c r="H1" s="15">
        <v>2016</v>
      </c>
      <c r="I1" s="15">
        <v>2017</v>
      </c>
      <c r="J1" s="15">
        <v>2018</v>
      </c>
      <c r="K1">
        <v>2019</v>
      </c>
      <c r="L1">
        <v>2020</v>
      </c>
      <c r="M1">
        <v>2021</v>
      </c>
      <c r="N1">
        <v>2022</v>
      </c>
      <c r="O1" s="6">
        <v>2023</v>
      </c>
      <c r="P1" s="15">
        <v>2024</v>
      </c>
      <c r="Q1">
        <v>2025</v>
      </c>
    </row>
    <row r="2" spans="1:17" x14ac:dyDescent="0.25">
      <c r="A2" s="24" t="s">
        <v>92</v>
      </c>
      <c r="B2" s="25">
        <v>9400</v>
      </c>
      <c r="C2" s="25">
        <v>10400</v>
      </c>
      <c r="D2" s="25">
        <v>13600</v>
      </c>
      <c r="E2" s="25">
        <v>15300</v>
      </c>
      <c r="F2" s="25">
        <v>16100</v>
      </c>
      <c r="G2" s="25">
        <v>4500</v>
      </c>
      <c r="H2" s="25">
        <v>4200</v>
      </c>
      <c r="I2" s="25">
        <v>4700</v>
      </c>
      <c r="J2" s="25">
        <v>5200</v>
      </c>
      <c r="K2" s="7">
        <v>5800</v>
      </c>
      <c r="L2" s="7">
        <v>6400</v>
      </c>
      <c r="M2" s="7">
        <v>6200</v>
      </c>
      <c r="N2" s="7">
        <v>6400</v>
      </c>
      <c r="O2" s="7">
        <v>6803</v>
      </c>
      <c r="P2" s="7">
        <v>7010</v>
      </c>
      <c r="Q2" s="7">
        <v>7000</v>
      </c>
    </row>
    <row r="3" spans="1:17" x14ac:dyDescent="0.25">
      <c r="A3" s="24" t="s">
        <v>93</v>
      </c>
      <c r="B3" s="25">
        <v>4900</v>
      </c>
      <c r="C3" s="25">
        <v>5600</v>
      </c>
      <c r="D3" s="25">
        <v>4900</v>
      </c>
      <c r="E3" s="25">
        <v>4400</v>
      </c>
      <c r="F3" s="25">
        <v>4300</v>
      </c>
      <c r="G3" s="25">
        <v>6400</v>
      </c>
      <c r="H3" s="25">
        <v>6100</v>
      </c>
      <c r="I3" s="25">
        <v>6100</v>
      </c>
      <c r="J3" s="25">
        <v>6500</v>
      </c>
      <c r="K3" s="7">
        <v>6800</v>
      </c>
      <c r="L3" s="7">
        <v>7500</v>
      </c>
      <c r="M3" s="7">
        <v>5700</v>
      </c>
      <c r="N3" s="7">
        <v>5500</v>
      </c>
      <c r="O3" s="7">
        <v>5552</v>
      </c>
      <c r="P3" s="7">
        <v>5561</v>
      </c>
      <c r="Q3" s="7">
        <v>5700</v>
      </c>
    </row>
    <row r="4" spans="1:17" x14ac:dyDescent="0.25">
      <c r="A4" s="24" t="s">
        <v>94</v>
      </c>
      <c r="B4" s="25">
        <v>142600</v>
      </c>
      <c r="C4" s="25">
        <v>147200</v>
      </c>
      <c r="D4" s="25">
        <v>155900</v>
      </c>
      <c r="E4" s="25">
        <v>166800</v>
      </c>
      <c r="F4" s="25">
        <v>178600</v>
      </c>
      <c r="G4" s="25">
        <v>248800</v>
      </c>
      <c r="H4" s="25">
        <v>247100</v>
      </c>
      <c r="I4" s="25">
        <v>245800</v>
      </c>
      <c r="J4" s="25">
        <v>245100</v>
      </c>
      <c r="K4" s="7">
        <v>244200</v>
      </c>
      <c r="L4" s="7">
        <v>243100</v>
      </c>
      <c r="M4" s="7">
        <v>243200</v>
      </c>
      <c r="N4" s="7">
        <v>244100</v>
      </c>
      <c r="O4" s="7">
        <v>245394</v>
      </c>
      <c r="P4" s="7">
        <v>246850</v>
      </c>
      <c r="Q4" s="7">
        <v>248200</v>
      </c>
    </row>
    <row r="6" spans="1:17" x14ac:dyDescent="0.25">
      <c r="A6"/>
      <c r="B6" s="19"/>
      <c r="J6" s="25"/>
      <c r="K6" s="25"/>
    </row>
    <row r="7" spans="1:17" x14ac:dyDescent="0.25">
      <c r="A7"/>
      <c r="B7"/>
      <c r="N7"/>
    </row>
    <row r="8" spans="1:17" x14ac:dyDescent="0.25">
      <c r="A8"/>
      <c r="B8"/>
      <c r="N8" s="12"/>
    </row>
    <row r="9" spans="1:17" x14ac:dyDescent="0.25">
      <c r="A9"/>
      <c r="B9"/>
      <c r="N9" s="12"/>
    </row>
    <row r="10" spans="1:17" x14ac:dyDescent="0.25">
      <c r="A10"/>
      <c r="B10"/>
      <c r="N10" s="12"/>
    </row>
    <row r="11" spans="1:17" x14ac:dyDescent="0.25">
      <c r="N11" s="12"/>
    </row>
    <row r="12" spans="1:17" x14ac:dyDescent="0.25">
      <c r="N12" s="12"/>
    </row>
    <row r="13" spans="1:17" x14ac:dyDescent="0.25">
      <c r="N13" s="12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L13"/>
  <sheetViews>
    <sheetView workbookViewId="0">
      <pane xSplit="1" topLeftCell="B1" activePane="topRight" state="frozen"/>
      <selection activeCell="L19" sqref="L19"/>
      <selection pane="topRight" activeCell="L7" sqref="L7"/>
    </sheetView>
  </sheetViews>
  <sheetFormatPr defaultRowHeight="15" x14ac:dyDescent="0.25"/>
  <cols>
    <col min="1" max="1" width="43.5703125" bestFit="1" customWidth="1"/>
    <col min="2" max="5" width="10" bestFit="1" customWidth="1"/>
    <col min="10" max="10" width="9.85546875" style="6" bestFit="1" customWidth="1"/>
    <col min="11" max="11" width="10" bestFit="1" customWidth="1"/>
    <col min="12" max="12" width="10.28515625" bestFit="1" customWidth="1"/>
  </cols>
  <sheetData>
    <row r="1" spans="1:12" x14ac:dyDescent="0.25">
      <c r="A1" t="s">
        <v>109</v>
      </c>
      <c r="B1">
        <v>2015</v>
      </c>
      <c r="C1">
        <v>2016</v>
      </c>
      <c r="D1">
        <v>2017</v>
      </c>
      <c r="E1">
        <v>2018</v>
      </c>
      <c r="F1">
        <v>2019</v>
      </c>
      <c r="G1">
        <v>2020</v>
      </c>
      <c r="H1">
        <v>2021</v>
      </c>
      <c r="I1">
        <v>2022</v>
      </c>
      <c r="J1" s="6">
        <v>2023</v>
      </c>
      <c r="K1">
        <v>2024</v>
      </c>
      <c r="L1">
        <v>2025</v>
      </c>
    </row>
    <row r="2" spans="1:12" x14ac:dyDescent="0.25">
      <c r="A2" t="s">
        <v>100</v>
      </c>
      <c r="B2" s="41">
        <v>61285</v>
      </c>
      <c r="C2" s="41">
        <v>50782</v>
      </c>
      <c r="D2" s="41">
        <v>41191</v>
      </c>
      <c r="E2" s="41">
        <v>33334</v>
      </c>
      <c r="F2" s="40">
        <v>26403</v>
      </c>
      <c r="G2" s="40">
        <v>21298</v>
      </c>
      <c r="H2" s="40">
        <v>17799</v>
      </c>
      <c r="I2" s="40">
        <v>18590</v>
      </c>
      <c r="J2" s="40">
        <v>19279</v>
      </c>
      <c r="K2" s="40">
        <v>20055</v>
      </c>
      <c r="L2" s="40">
        <v>20458</v>
      </c>
    </row>
    <row r="3" spans="1:12" x14ac:dyDescent="0.25">
      <c r="A3" t="s">
        <v>99</v>
      </c>
      <c r="B3" s="41">
        <v>85045</v>
      </c>
      <c r="C3" s="41">
        <v>90890</v>
      </c>
      <c r="D3" s="41">
        <v>95853</v>
      </c>
      <c r="E3" s="41">
        <v>99070</v>
      </c>
      <c r="F3" s="40">
        <v>100551</v>
      </c>
      <c r="G3" s="40">
        <v>100185</v>
      </c>
      <c r="H3" s="40">
        <v>98065</v>
      </c>
      <c r="I3" s="40">
        <v>91970</v>
      </c>
      <c r="J3" s="40">
        <v>85483</v>
      </c>
      <c r="K3" s="40">
        <v>79168</v>
      </c>
      <c r="L3" s="40">
        <v>72462</v>
      </c>
    </row>
    <row r="4" spans="1:12" x14ac:dyDescent="0.25">
      <c r="A4" t="s">
        <v>98</v>
      </c>
      <c r="B4" s="41">
        <v>41654</v>
      </c>
      <c r="C4" s="41">
        <v>42843</v>
      </c>
      <c r="D4" s="41">
        <v>44541</v>
      </c>
      <c r="E4" s="41">
        <v>47201</v>
      </c>
      <c r="F4" s="40">
        <v>50391</v>
      </c>
      <c r="G4" s="40">
        <v>54271</v>
      </c>
      <c r="H4" s="40">
        <v>58880</v>
      </c>
      <c r="I4" s="40">
        <v>63858</v>
      </c>
      <c r="J4" s="40">
        <v>69278</v>
      </c>
      <c r="K4" s="40">
        <v>74698</v>
      </c>
      <c r="L4" s="40">
        <v>80619</v>
      </c>
    </row>
    <row r="5" spans="1:12" x14ac:dyDescent="0.25">
      <c r="A5" t="s">
        <v>97</v>
      </c>
      <c r="B5" s="41">
        <v>36222</v>
      </c>
      <c r="C5" s="41">
        <v>36890</v>
      </c>
      <c r="D5" s="41">
        <v>37328</v>
      </c>
      <c r="E5" s="41">
        <v>37366</v>
      </c>
      <c r="F5" s="40">
        <v>37090</v>
      </c>
      <c r="G5" s="40">
        <v>36745</v>
      </c>
      <c r="H5" s="40">
        <v>36895</v>
      </c>
      <c r="I5" s="40">
        <v>37196</v>
      </c>
      <c r="J5" s="40">
        <v>37727</v>
      </c>
      <c r="K5" s="40">
        <v>38277</v>
      </c>
      <c r="L5" s="40">
        <v>39303</v>
      </c>
    </row>
    <row r="6" spans="1:12" x14ac:dyDescent="0.25">
      <c r="A6" t="s">
        <v>96</v>
      </c>
      <c r="B6" s="41">
        <v>24613</v>
      </c>
      <c r="C6" s="41">
        <v>25679</v>
      </c>
      <c r="D6" s="41">
        <v>26904</v>
      </c>
      <c r="E6" s="41">
        <v>28126</v>
      </c>
      <c r="F6" s="40">
        <v>29748</v>
      </c>
      <c r="G6" s="40">
        <v>30635</v>
      </c>
      <c r="H6" s="40">
        <v>31561</v>
      </c>
      <c r="I6" s="40">
        <v>32376</v>
      </c>
      <c r="J6" s="40">
        <f>29484+4011</f>
        <v>33495</v>
      </c>
      <c r="K6" s="40">
        <v>34535</v>
      </c>
      <c r="L6" s="40">
        <v>35218</v>
      </c>
    </row>
    <row r="7" spans="1:12" x14ac:dyDescent="0.25">
      <c r="E7" s="30"/>
      <c r="H7" s="6"/>
      <c r="I7" s="6"/>
      <c r="J7" s="94"/>
      <c r="K7" s="2"/>
    </row>
    <row r="8" spans="1:12" x14ac:dyDescent="0.25">
      <c r="J8" s="94"/>
      <c r="K8" s="94"/>
    </row>
    <row r="9" spans="1:12" x14ac:dyDescent="0.25">
      <c r="G9" s="30"/>
    </row>
    <row r="10" spans="1:12" x14ac:dyDescent="0.25">
      <c r="B10" s="28"/>
      <c r="C10" s="28"/>
      <c r="D10" s="28"/>
      <c r="E10" s="28"/>
      <c r="G10" s="30"/>
    </row>
    <row r="11" spans="1:12" x14ac:dyDescent="0.25">
      <c r="G11" s="30"/>
    </row>
    <row r="12" spans="1:12" x14ac:dyDescent="0.25">
      <c r="G12" s="30"/>
    </row>
    <row r="13" spans="1:12" x14ac:dyDescent="0.25">
      <c r="G13" s="30"/>
    </row>
  </sheetData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L12"/>
  <sheetViews>
    <sheetView workbookViewId="0">
      <pane xSplit="1" topLeftCell="B1" activePane="topRight" state="frozen"/>
      <selection activeCell="L19" sqref="L19"/>
      <selection pane="topRight" activeCell="A4" sqref="A4"/>
    </sheetView>
  </sheetViews>
  <sheetFormatPr defaultRowHeight="15" x14ac:dyDescent="0.25"/>
  <cols>
    <col min="1" max="1" width="41.42578125" customWidth="1"/>
    <col min="2" max="7" width="10.140625" customWidth="1"/>
    <col min="10" max="11" width="9.85546875" style="6" bestFit="1" customWidth="1"/>
    <col min="12" max="12" width="10.28515625" bestFit="1" customWidth="1"/>
  </cols>
  <sheetData>
    <row r="1" spans="1:12" x14ac:dyDescent="0.25">
      <c r="A1" t="s">
        <v>110</v>
      </c>
      <c r="B1">
        <v>2015</v>
      </c>
      <c r="C1">
        <v>2016</v>
      </c>
      <c r="D1">
        <v>2017</v>
      </c>
      <c r="E1">
        <v>2018</v>
      </c>
      <c r="F1">
        <v>2019</v>
      </c>
      <c r="G1">
        <v>2020</v>
      </c>
      <c r="H1">
        <v>2021</v>
      </c>
      <c r="I1">
        <v>2022</v>
      </c>
      <c r="J1" s="6">
        <v>2023</v>
      </c>
      <c r="K1" s="6">
        <v>2024</v>
      </c>
      <c r="L1">
        <v>2025</v>
      </c>
    </row>
    <row r="2" spans="1:12" x14ac:dyDescent="0.25">
      <c r="A2" t="s">
        <v>111</v>
      </c>
      <c r="B2" s="41">
        <v>16585</v>
      </c>
      <c r="C2" s="41">
        <v>16481</v>
      </c>
      <c r="D2" s="41">
        <v>17278</v>
      </c>
      <c r="E2" s="41">
        <v>18402</v>
      </c>
      <c r="F2" s="40">
        <f>12526+6988</f>
        <v>19514</v>
      </c>
      <c r="G2" s="40">
        <f>12783+9177</f>
        <v>21960</v>
      </c>
      <c r="H2" s="40">
        <v>23684</v>
      </c>
      <c r="I2" s="40">
        <v>24084</v>
      </c>
      <c r="J2" s="40">
        <f>11850+12829</f>
        <v>24679</v>
      </c>
      <c r="K2" s="40">
        <v>26422</v>
      </c>
      <c r="L2" s="40">
        <v>28888</v>
      </c>
    </row>
    <row r="3" spans="1:12" x14ac:dyDescent="0.25">
      <c r="A3" t="s">
        <v>112</v>
      </c>
      <c r="B3" s="41">
        <v>26509</v>
      </c>
      <c r="C3" s="41">
        <v>26525</v>
      </c>
      <c r="D3" s="41">
        <v>29006</v>
      </c>
      <c r="E3" s="41">
        <v>32662</v>
      </c>
      <c r="F3" s="40">
        <f>22358+8524+5085</f>
        <v>35967</v>
      </c>
      <c r="G3" s="40">
        <f>23013+11644+4806</f>
        <v>39463</v>
      </c>
      <c r="H3" s="40">
        <v>36165</v>
      </c>
      <c r="I3" s="40">
        <v>32665</v>
      </c>
      <c r="J3" s="40">
        <f>20089+7887+3139</f>
        <v>31115</v>
      </c>
      <c r="K3" s="40">
        <v>32102</v>
      </c>
      <c r="L3" s="40">
        <v>32206</v>
      </c>
    </row>
    <row r="4" spans="1:12" x14ac:dyDescent="0.25">
      <c r="A4" t="s">
        <v>113</v>
      </c>
      <c r="B4" s="41">
        <v>35537</v>
      </c>
      <c r="C4" s="41">
        <v>35392</v>
      </c>
      <c r="D4" s="41">
        <v>34448</v>
      </c>
      <c r="E4" s="41">
        <v>32351</v>
      </c>
      <c r="F4" s="40">
        <v>29765</v>
      </c>
      <c r="G4" s="40">
        <v>30049</v>
      </c>
      <c r="H4" s="40">
        <v>31437</v>
      </c>
      <c r="I4" s="40">
        <v>27868</v>
      </c>
      <c r="J4" s="40">
        <v>24436</v>
      </c>
      <c r="K4" s="40">
        <v>24085</v>
      </c>
      <c r="L4" s="40">
        <v>25562</v>
      </c>
    </row>
    <row r="5" spans="1:12" x14ac:dyDescent="0.25">
      <c r="A5" t="s">
        <v>15</v>
      </c>
      <c r="B5" s="41">
        <v>9370</v>
      </c>
      <c r="C5" s="41">
        <v>8837</v>
      </c>
      <c r="D5" s="41">
        <v>9664</v>
      </c>
      <c r="E5" s="41">
        <v>11267</v>
      </c>
      <c r="F5" s="40">
        <f>11803+1220+99</f>
        <v>13122</v>
      </c>
      <c r="G5" s="40">
        <f>13861+1380+102</f>
        <v>15343</v>
      </c>
      <c r="H5" s="40">
        <f>14054+1213+105</f>
        <v>15372</v>
      </c>
      <c r="I5" s="40">
        <v>17426</v>
      </c>
      <c r="J5" s="40">
        <f>18380+1182+112</f>
        <v>19674</v>
      </c>
      <c r="K5" s="40">
        <v>22695</v>
      </c>
      <c r="L5" s="40">
        <v>24500</v>
      </c>
    </row>
    <row r="6" spans="1:12" x14ac:dyDescent="0.25">
      <c r="F6" s="30"/>
    </row>
    <row r="7" spans="1:12" x14ac:dyDescent="0.25">
      <c r="D7" s="30"/>
      <c r="E7" s="30"/>
      <c r="J7" s="94"/>
      <c r="K7" s="94"/>
    </row>
    <row r="9" spans="1:12" x14ac:dyDescent="0.25">
      <c r="G9" s="30"/>
    </row>
    <row r="10" spans="1:12" x14ac:dyDescent="0.25">
      <c r="G10" s="30"/>
    </row>
    <row r="11" spans="1:12" x14ac:dyDescent="0.25">
      <c r="G11" s="30"/>
    </row>
    <row r="12" spans="1:12" x14ac:dyDescent="0.25">
      <c r="G12" s="30"/>
    </row>
  </sheetData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W21"/>
  <sheetViews>
    <sheetView workbookViewId="0">
      <pane xSplit="1" ySplit="1" topLeftCell="B5" activePane="bottomRight" state="frozen"/>
      <selection pane="topRight" activeCell="L19" sqref="L19"/>
      <selection pane="bottomLeft" activeCell="L19" sqref="L19"/>
      <selection pane="bottomRight" activeCell="L5" sqref="L5"/>
    </sheetView>
  </sheetViews>
  <sheetFormatPr defaultColWidth="9.140625" defaultRowHeight="15" x14ac:dyDescent="0.25"/>
  <cols>
    <col min="1" max="1" width="33.42578125" style="15" customWidth="1"/>
    <col min="2" max="9" width="9.140625" style="15"/>
    <col min="10" max="10" width="9.140625" style="6"/>
    <col min="11" max="16384" width="9.140625" style="15"/>
  </cols>
  <sheetData>
    <row r="1" spans="1:23" x14ac:dyDescent="0.25">
      <c r="A1" s="15" t="s">
        <v>114</v>
      </c>
      <c r="B1" s="15">
        <v>2015</v>
      </c>
      <c r="C1" s="15">
        <v>2016</v>
      </c>
      <c r="D1" s="15">
        <v>2017</v>
      </c>
      <c r="E1" s="15">
        <v>2018</v>
      </c>
      <c r="F1">
        <v>2019</v>
      </c>
      <c r="G1">
        <v>2020</v>
      </c>
      <c r="H1">
        <v>2021</v>
      </c>
      <c r="I1">
        <v>2022</v>
      </c>
      <c r="J1" s="6">
        <v>2023</v>
      </c>
      <c r="K1" s="15">
        <v>2024</v>
      </c>
      <c r="L1">
        <v>2025</v>
      </c>
    </row>
    <row r="2" spans="1:23" x14ac:dyDescent="0.25">
      <c r="A2" s="24" t="s">
        <v>92</v>
      </c>
      <c r="B2" s="25">
        <v>138200</v>
      </c>
      <c r="C2" s="25">
        <v>140700</v>
      </c>
      <c r="D2" s="25">
        <v>140700</v>
      </c>
      <c r="E2" s="25">
        <v>142600</v>
      </c>
      <c r="F2" s="7">
        <v>161600</v>
      </c>
      <c r="G2" s="7">
        <v>172400</v>
      </c>
      <c r="H2" s="7">
        <v>238300</v>
      </c>
      <c r="I2" s="7">
        <v>262003</v>
      </c>
      <c r="J2" s="7">
        <v>367257</v>
      </c>
      <c r="K2" s="7">
        <v>390725</v>
      </c>
    </row>
    <row r="3" spans="1:23" x14ac:dyDescent="0.25">
      <c r="A3" s="24" t="s">
        <v>93</v>
      </c>
      <c r="B3" s="25">
        <v>139600</v>
      </c>
      <c r="C3" s="25">
        <v>141200</v>
      </c>
      <c r="D3" s="25">
        <v>137500</v>
      </c>
      <c r="E3" s="25">
        <v>140500</v>
      </c>
      <c r="F3" s="7">
        <v>142200</v>
      </c>
      <c r="G3" s="7">
        <v>167000</v>
      </c>
      <c r="H3" s="7">
        <v>235700</v>
      </c>
      <c r="I3" s="7">
        <v>213478</v>
      </c>
      <c r="J3" s="7">
        <v>323869</v>
      </c>
      <c r="K3" s="7">
        <v>334393</v>
      </c>
    </row>
    <row r="4" spans="1:23" x14ac:dyDescent="0.25">
      <c r="A4" s="24" t="s">
        <v>115</v>
      </c>
      <c r="B4" s="25">
        <v>42400</v>
      </c>
      <c r="C4" s="25">
        <v>43000</v>
      </c>
      <c r="D4" s="25">
        <v>42300</v>
      </c>
      <c r="E4" s="25">
        <v>43200</v>
      </c>
      <c r="F4" s="7">
        <v>43600</v>
      </c>
      <c r="G4" s="7">
        <v>48100</v>
      </c>
      <c r="H4" s="7">
        <v>54000</v>
      </c>
      <c r="I4" s="7">
        <v>54870</v>
      </c>
      <c r="J4" s="7">
        <v>69914</v>
      </c>
      <c r="K4" s="7">
        <v>74425</v>
      </c>
    </row>
    <row r="5" spans="1:23" x14ac:dyDescent="0.25">
      <c r="A5" s="6" t="s">
        <v>92</v>
      </c>
      <c r="B5" s="25">
        <v>138200</v>
      </c>
      <c r="C5" s="25">
        <v>140700</v>
      </c>
      <c r="D5" s="25">
        <v>140700</v>
      </c>
      <c r="E5" s="25">
        <v>142600</v>
      </c>
      <c r="F5" s="7">
        <v>161600</v>
      </c>
      <c r="G5" s="7">
        <v>172400</v>
      </c>
      <c r="H5" s="7">
        <v>238300</v>
      </c>
      <c r="I5" s="7">
        <v>262003</v>
      </c>
      <c r="J5" s="7">
        <v>367257</v>
      </c>
      <c r="K5" s="7">
        <v>390725</v>
      </c>
      <c r="L5" s="12">
        <v>399000</v>
      </c>
    </row>
    <row r="6" spans="1:23" x14ac:dyDescent="0.25">
      <c r="A6" s="102" t="s">
        <v>93</v>
      </c>
      <c r="B6" s="25">
        <v>139600</v>
      </c>
      <c r="C6" s="25">
        <v>141200</v>
      </c>
      <c r="D6" s="25">
        <v>137500</v>
      </c>
      <c r="E6" s="25">
        <v>140500</v>
      </c>
      <c r="F6" s="7">
        <v>142200</v>
      </c>
      <c r="G6" s="7">
        <v>167000</v>
      </c>
      <c r="H6" s="7">
        <v>235700</v>
      </c>
      <c r="I6" s="7">
        <v>213478</v>
      </c>
      <c r="J6" s="7">
        <v>323869</v>
      </c>
      <c r="K6" s="7">
        <v>334393</v>
      </c>
      <c r="L6" s="12">
        <v>331100</v>
      </c>
    </row>
    <row r="7" spans="1:23" x14ac:dyDescent="0.25">
      <c r="A7" s="102" t="s">
        <v>115</v>
      </c>
      <c r="B7" s="25">
        <v>42400</v>
      </c>
      <c r="C7" s="25">
        <v>43000</v>
      </c>
      <c r="D7" s="25">
        <v>42300</v>
      </c>
      <c r="E7" s="25">
        <v>43200</v>
      </c>
      <c r="F7" s="7">
        <v>43600</v>
      </c>
      <c r="G7" s="7">
        <v>48100</v>
      </c>
      <c r="H7" s="7">
        <v>54000</v>
      </c>
      <c r="I7" s="7">
        <v>54870</v>
      </c>
      <c r="J7" s="7">
        <v>69914</v>
      </c>
      <c r="K7" s="7">
        <v>74425</v>
      </c>
      <c r="L7" s="12">
        <v>76500</v>
      </c>
    </row>
    <row r="8" spans="1:23" x14ac:dyDescent="0.25">
      <c r="A8"/>
      <c r="G8" s="12"/>
      <c r="R8"/>
      <c r="S8" s="108"/>
      <c r="T8" s="108"/>
      <c r="U8"/>
      <c r="V8"/>
      <c r="W8"/>
    </row>
    <row r="9" spans="1:23" x14ac:dyDescent="0.25">
      <c r="A9"/>
      <c r="G9" s="12"/>
      <c r="R9" s="88"/>
      <c r="S9"/>
      <c r="T9"/>
      <c r="U9" s="108"/>
      <c r="V9" s="108"/>
      <c r="W9" s="89" t="s">
        <v>90</v>
      </c>
    </row>
    <row r="10" spans="1:23" x14ac:dyDescent="0.25">
      <c r="H10" s="12"/>
      <c r="I10" s="12"/>
      <c r="R10" s="82"/>
      <c r="S10" s="85"/>
      <c r="T10" s="79"/>
      <c r="U10" s="85"/>
      <c r="V10" s="79"/>
      <c r="W10" s="78"/>
    </row>
    <row r="11" spans="1:23" x14ac:dyDescent="0.25">
      <c r="R11" s="82"/>
      <c r="S11" s="85"/>
      <c r="T11" s="79"/>
      <c r="U11" s="85"/>
      <c r="V11" s="79"/>
      <c r="W11" s="78"/>
    </row>
    <row r="12" spans="1:23" x14ac:dyDescent="0.25">
      <c r="R12" s="81"/>
      <c r="S12" s="85"/>
      <c r="T12" s="84"/>
      <c r="U12" s="85"/>
      <c r="V12" s="84"/>
      <c r="W12" s="86"/>
    </row>
    <row r="13" spans="1:23" x14ac:dyDescent="0.25">
      <c r="R13" s="87"/>
      <c r="S13" s="84"/>
      <c r="T13" s="85"/>
      <c r="U13" s="84"/>
      <c r="V13" s="85"/>
      <c r="W13" s="86"/>
    </row>
    <row r="14" spans="1:23" x14ac:dyDescent="0.25">
      <c r="R14" s="87"/>
      <c r="S14" s="84"/>
      <c r="T14" s="85"/>
      <c r="U14" s="84"/>
      <c r="V14" s="85"/>
      <c r="W14" s="86"/>
    </row>
    <row r="15" spans="1:23" x14ac:dyDescent="0.25">
      <c r="R15" s="81"/>
      <c r="S15" s="85"/>
      <c r="T15" s="84"/>
      <c r="U15" s="85"/>
      <c r="V15" s="84"/>
      <c r="W15" s="86"/>
    </row>
    <row r="16" spans="1:23" x14ac:dyDescent="0.25">
      <c r="R16" s="81"/>
      <c r="S16" s="85"/>
      <c r="T16" s="84"/>
      <c r="U16" s="85"/>
      <c r="V16" s="84"/>
      <c r="W16" s="86"/>
    </row>
    <row r="17" spans="18:23" x14ac:dyDescent="0.25">
      <c r="R17" s="81"/>
      <c r="S17" s="85"/>
      <c r="T17" s="84"/>
      <c r="U17" s="85"/>
      <c r="V17" s="84"/>
      <c r="W17" s="86"/>
    </row>
    <row r="18" spans="18:23" x14ac:dyDescent="0.25">
      <c r="R18" s="82"/>
      <c r="S18" s="85"/>
      <c r="T18" s="79"/>
      <c r="U18" s="85"/>
      <c r="V18" s="79"/>
      <c r="W18" s="78"/>
    </row>
    <row r="19" spans="18:23" x14ac:dyDescent="0.25">
      <c r="R19" s="82"/>
      <c r="S19" s="80"/>
      <c r="T19" s="79"/>
      <c r="U19" s="80"/>
      <c r="V19" s="79"/>
      <c r="W19" s="78"/>
    </row>
    <row r="20" spans="18:23" x14ac:dyDescent="0.25">
      <c r="R20" s="77"/>
      <c r="S20" s="85"/>
      <c r="T20" s="76"/>
      <c r="U20" s="85"/>
      <c r="V20" s="76"/>
      <c r="W20" s="76"/>
    </row>
    <row r="21" spans="18:23" x14ac:dyDescent="0.25">
      <c r="R21" s="83"/>
      <c r="S21" s="76"/>
      <c r="T21" s="75"/>
      <c r="U21" s="76"/>
      <c r="V21" s="75"/>
      <c r="W21" s="74"/>
    </row>
  </sheetData>
  <mergeCells count="2">
    <mergeCell ref="S8:T8"/>
    <mergeCell ref="U9:V9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L11"/>
  <sheetViews>
    <sheetView workbookViewId="0">
      <selection activeCell="M3" sqref="M3"/>
    </sheetView>
  </sheetViews>
  <sheetFormatPr defaultRowHeight="15" x14ac:dyDescent="0.25"/>
  <cols>
    <col min="1" max="1" width="23.42578125" customWidth="1"/>
    <col min="10" max="10" width="8.7109375" style="6"/>
  </cols>
  <sheetData>
    <row r="1" spans="1:12" x14ac:dyDescent="0.25">
      <c r="A1" t="s">
        <v>116</v>
      </c>
      <c r="B1">
        <v>2015</v>
      </c>
      <c r="C1">
        <v>2016</v>
      </c>
      <c r="D1">
        <v>2017</v>
      </c>
      <c r="E1">
        <v>2018</v>
      </c>
      <c r="F1">
        <v>2019</v>
      </c>
      <c r="G1">
        <v>2020</v>
      </c>
      <c r="H1">
        <v>2021</v>
      </c>
      <c r="I1">
        <v>2022</v>
      </c>
      <c r="J1" s="6">
        <v>2023</v>
      </c>
      <c r="K1">
        <v>2024</v>
      </c>
      <c r="L1">
        <v>2025</v>
      </c>
    </row>
    <row r="2" spans="1:12" x14ac:dyDescent="0.25">
      <c r="A2" t="s">
        <v>15</v>
      </c>
      <c r="B2" s="12">
        <v>843</v>
      </c>
      <c r="C2" s="12">
        <v>789</v>
      </c>
      <c r="D2" s="7">
        <v>645</v>
      </c>
      <c r="E2" s="7">
        <v>673</v>
      </c>
      <c r="F2" s="56">
        <v>593</v>
      </c>
      <c r="G2" s="7">
        <f>185+479</f>
        <v>664</v>
      </c>
      <c r="H2" s="7">
        <v>740</v>
      </c>
      <c r="I2" s="7">
        <v>616</v>
      </c>
      <c r="J2" s="7">
        <f>135+382</f>
        <v>517</v>
      </c>
      <c r="K2" s="7">
        <v>475</v>
      </c>
      <c r="L2" s="12">
        <v>419</v>
      </c>
    </row>
    <row r="3" spans="1:12" x14ac:dyDescent="0.25">
      <c r="A3" t="s">
        <v>117</v>
      </c>
      <c r="B3" s="12">
        <v>3222</v>
      </c>
      <c r="C3" s="12">
        <v>3144</v>
      </c>
      <c r="D3" s="7">
        <v>2832</v>
      </c>
      <c r="E3" s="7">
        <v>2934</v>
      </c>
      <c r="F3" s="7">
        <v>2604</v>
      </c>
      <c r="G3" s="7">
        <v>2531</v>
      </c>
      <c r="H3" s="7">
        <v>2551</v>
      </c>
      <c r="I3" s="7">
        <v>2222</v>
      </c>
      <c r="J3" s="7">
        <v>2019</v>
      </c>
      <c r="K3" s="7">
        <v>2087</v>
      </c>
      <c r="L3" s="12">
        <v>1856</v>
      </c>
    </row>
    <row r="4" spans="1:12" x14ac:dyDescent="0.25">
      <c r="A4" t="s">
        <v>118</v>
      </c>
      <c r="B4" s="12">
        <v>23944</v>
      </c>
      <c r="C4" s="12">
        <v>18320</v>
      </c>
      <c r="D4" s="7">
        <v>17078</v>
      </c>
      <c r="E4" s="7">
        <v>16259</v>
      </c>
      <c r="F4" s="7">
        <v>14133</v>
      </c>
      <c r="G4" s="7">
        <v>18904</v>
      </c>
      <c r="H4" s="7">
        <v>16924</v>
      </c>
      <c r="I4" s="7">
        <v>12039</v>
      </c>
      <c r="J4" s="7">
        <v>10882</v>
      </c>
      <c r="K4" s="7">
        <v>11806</v>
      </c>
      <c r="L4" s="12">
        <v>13199</v>
      </c>
    </row>
    <row r="5" spans="1:12" x14ac:dyDescent="0.25">
      <c r="A5" t="s">
        <v>119</v>
      </c>
      <c r="B5" s="12">
        <v>814</v>
      </c>
      <c r="C5" s="12">
        <v>589</v>
      </c>
      <c r="D5" s="7">
        <v>423</v>
      </c>
      <c r="E5" s="7">
        <v>277</v>
      </c>
      <c r="F5" s="7">
        <v>267</v>
      </c>
      <c r="G5" s="7">
        <v>362</v>
      </c>
      <c r="H5" s="7">
        <v>527</v>
      </c>
      <c r="I5" s="7">
        <v>290</v>
      </c>
      <c r="J5" s="7">
        <v>232</v>
      </c>
      <c r="K5" s="7">
        <v>240</v>
      </c>
      <c r="L5" s="12">
        <v>215</v>
      </c>
    </row>
    <row r="6" spans="1:12" x14ac:dyDescent="0.25">
      <c r="D6" s="12"/>
      <c r="E6" s="12"/>
    </row>
    <row r="7" spans="1:12" x14ac:dyDescent="0.25">
      <c r="J7" s="7"/>
      <c r="K7" s="7"/>
    </row>
    <row r="8" spans="1:12" x14ac:dyDescent="0.25">
      <c r="G8" s="56"/>
    </row>
    <row r="9" spans="1:12" x14ac:dyDescent="0.25">
      <c r="G9" s="12"/>
    </row>
    <row r="10" spans="1:12" x14ac:dyDescent="0.25">
      <c r="G10" s="12"/>
    </row>
    <row r="11" spans="1:12" x14ac:dyDescent="0.25">
      <c r="G11" s="12"/>
    </row>
  </sheetData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P11"/>
  <sheetViews>
    <sheetView workbookViewId="0">
      <pane xSplit="1" ySplit="1" topLeftCell="B2" activePane="bottomRight" state="frozen"/>
      <selection pane="topRight" activeCell="L19" sqref="L19"/>
      <selection pane="bottomLeft" activeCell="L19" sqref="L19"/>
      <selection pane="bottomRight" activeCell="N10" sqref="N10"/>
    </sheetView>
  </sheetViews>
  <sheetFormatPr defaultRowHeight="15" x14ac:dyDescent="0.25"/>
  <cols>
    <col min="1" max="1" width="22.140625" customWidth="1"/>
    <col min="9" max="9" width="8.85546875"/>
    <col min="10" max="10" width="8.7109375" style="6"/>
    <col min="11" max="11" width="9.140625" style="6"/>
  </cols>
  <sheetData>
    <row r="1" spans="1:16" x14ac:dyDescent="0.25">
      <c r="A1" t="s">
        <v>120</v>
      </c>
      <c r="B1" s="6">
        <v>2015</v>
      </c>
      <c r="C1" s="6">
        <v>2016</v>
      </c>
      <c r="D1" s="6">
        <v>2017</v>
      </c>
      <c r="E1" s="6">
        <v>2018</v>
      </c>
      <c r="F1" s="6">
        <v>2019</v>
      </c>
      <c r="G1">
        <v>2020</v>
      </c>
      <c r="H1">
        <v>2021</v>
      </c>
      <c r="I1">
        <v>2022</v>
      </c>
      <c r="J1" s="6">
        <v>2023</v>
      </c>
      <c r="K1" s="6">
        <v>2024</v>
      </c>
      <c r="L1">
        <v>2025</v>
      </c>
    </row>
    <row r="2" spans="1:16" x14ac:dyDescent="0.25">
      <c r="A2" t="s">
        <v>15</v>
      </c>
      <c r="B2" s="7">
        <v>1125</v>
      </c>
      <c r="C2" s="7">
        <v>1226</v>
      </c>
      <c r="D2" s="7">
        <v>1384</v>
      </c>
      <c r="E2" s="7">
        <v>1504</v>
      </c>
      <c r="F2" s="7">
        <v>1898</v>
      </c>
      <c r="G2" s="7">
        <v>1773</v>
      </c>
      <c r="H2" s="7">
        <v>1901</v>
      </c>
      <c r="I2" s="7">
        <v>2619</v>
      </c>
      <c r="J2" s="7">
        <f>20+300+359+1523+109+251</f>
        <v>2562</v>
      </c>
      <c r="K2" s="7">
        <v>2597</v>
      </c>
      <c r="L2" s="12">
        <v>2591</v>
      </c>
      <c r="P2" s="2"/>
    </row>
    <row r="3" spans="1:16" x14ac:dyDescent="0.25">
      <c r="A3" t="s">
        <v>117</v>
      </c>
      <c r="B3" s="7">
        <v>3636</v>
      </c>
      <c r="C3" s="7">
        <v>4008</v>
      </c>
      <c r="D3" s="7">
        <v>3969</v>
      </c>
      <c r="E3" s="7">
        <v>4549</v>
      </c>
      <c r="F3" s="7">
        <v>4499</v>
      </c>
      <c r="G3" s="7">
        <v>5069</v>
      </c>
      <c r="H3" s="7">
        <v>5580</v>
      </c>
      <c r="I3" s="7">
        <v>5633</v>
      </c>
      <c r="J3" s="7">
        <f>179+1179+4205</f>
        <v>5563</v>
      </c>
      <c r="K3" s="7">
        <v>6111</v>
      </c>
      <c r="L3" s="12">
        <v>6288</v>
      </c>
      <c r="P3" s="2"/>
    </row>
    <row r="4" spans="1:16" x14ac:dyDescent="0.25">
      <c r="A4" t="s">
        <v>118</v>
      </c>
      <c r="B4" s="7">
        <v>6534</v>
      </c>
      <c r="C4" s="7">
        <v>6372</v>
      </c>
      <c r="D4" s="7">
        <v>7419</v>
      </c>
      <c r="E4" s="7">
        <v>8663</v>
      </c>
      <c r="F4" s="7">
        <v>8928</v>
      </c>
      <c r="G4" s="7">
        <v>14639</v>
      </c>
      <c r="H4" s="7">
        <v>16731</v>
      </c>
      <c r="I4" s="7">
        <v>13548</v>
      </c>
      <c r="J4" s="7">
        <f>664+5038+8582</f>
        <v>14284</v>
      </c>
      <c r="K4" s="7">
        <v>17729</v>
      </c>
      <c r="L4" s="12">
        <v>22878</v>
      </c>
      <c r="P4" s="2"/>
    </row>
    <row r="5" spans="1:16" x14ac:dyDescent="0.25">
      <c r="A5" t="s">
        <v>119</v>
      </c>
      <c r="B5" s="7">
        <v>4783</v>
      </c>
      <c r="C5" s="7">
        <v>5010</v>
      </c>
      <c r="D5" s="7">
        <v>5646</v>
      </c>
      <c r="E5" s="7">
        <v>4074</v>
      </c>
      <c r="F5" s="7">
        <v>4613</v>
      </c>
      <c r="G5" s="7">
        <v>5129</v>
      </c>
      <c r="H5" s="7">
        <v>4709</v>
      </c>
      <c r="I5" s="7">
        <v>9363</v>
      </c>
      <c r="J5" s="7">
        <f>2103+10417+15</f>
        <v>12535</v>
      </c>
      <c r="K5" s="7">
        <v>11667</v>
      </c>
      <c r="L5" s="12">
        <v>11412</v>
      </c>
      <c r="P5" s="2"/>
    </row>
    <row r="6" spans="1:16" x14ac:dyDescent="0.25">
      <c r="D6" s="12"/>
      <c r="J6" s="7"/>
      <c r="K6" s="7"/>
    </row>
    <row r="8" spans="1:16" x14ac:dyDescent="0.25">
      <c r="G8" s="12"/>
      <c r="H8" s="12"/>
      <c r="I8" s="12"/>
    </row>
    <row r="9" spans="1:16" x14ac:dyDescent="0.25">
      <c r="B9" s="47"/>
      <c r="C9" s="47"/>
      <c r="G9" s="12"/>
      <c r="H9" s="12"/>
      <c r="I9" s="12"/>
    </row>
    <row r="10" spans="1:16" x14ac:dyDescent="0.25">
      <c r="G10" s="12"/>
      <c r="H10" s="12"/>
      <c r="I10" s="12"/>
    </row>
    <row r="11" spans="1:16" x14ac:dyDescent="0.25">
      <c r="G11" s="12"/>
      <c r="H11" s="12"/>
      <c r="I11" s="1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16"/>
  <sheetViews>
    <sheetView zoomScaleNormal="100" workbookViewId="0">
      <pane xSplit="1" ySplit="1" topLeftCell="Q2" activePane="bottomRight" state="frozen"/>
      <selection pane="topRight" activeCell="L19" sqref="L19"/>
      <selection pane="bottomLeft" activeCell="L19" sqref="L19"/>
      <selection pane="bottomRight" activeCell="U9" sqref="U9"/>
    </sheetView>
  </sheetViews>
  <sheetFormatPr defaultColWidth="9.140625" defaultRowHeight="15" x14ac:dyDescent="0.25"/>
  <cols>
    <col min="1" max="1" width="30.42578125" style="15" customWidth="1"/>
    <col min="2" max="14" width="15.42578125" style="15" customWidth="1"/>
    <col min="15" max="15" width="15.140625" style="15" customWidth="1"/>
    <col min="16" max="18" width="15" style="15" bestFit="1" customWidth="1"/>
    <col min="19" max="19" width="15" style="6" bestFit="1" customWidth="1"/>
    <col min="20" max="20" width="16.28515625" style="15" bestFit="1" customWidth="1"/>
    <col min="21" max="21" width="14.7109375" style="15" bestFit="1" customWidth="1"/>
    <col min="22" max="16384" width="9.140625" style="15"/>
  </cols>
  <sheetData>
    <row r="1" spans="1:21" x14ac:dyDescent="0.25">
      <c r="A1" s="15" t="s">
        <v>7</v>
      </c>
      <c r="B1" s="15">
        <v>2004</v>
      </c>
      <c r="C1" s="15">
        <v>2005</v>
      </c>
      <c r="D1" s="15">
        <v>2006</v>
      </c>
      <c r="E1" s="15">
        <v>2007</v>
      </c>
      <c r="F1" s="15">
        <v>2008</v>
      </c>
      <c r="G1" s="15">
        <v>2009</v>
      </c>
      <c r="H1" s="15">
        <v>2010</v>
      </c>
      <c r="I1" s="15">
        <v>2011</v>
      </c>
      <c r="J1" s="15">
        <v>2012</v>
      </c>
      <c r="K1" s="15">
        <v>2015</v>
      </c>
      <c r="L1" s="15">
        <v>2016</v>
      </c>
      <c r="M1" s="15">
        <v>2017</v>
      </c>
      <c r="N1" s="15">
        <v>2018</v>
      </c>
      <c r="O1">
        <v>2019</v>
      </c>
      <c r="P1">
        <v>2020</v>
      </c>
      <c r="Q1">
        <v>2021</v>
      </c>
      <c r="R1">
        <v>2022</v>
      </c>
      <c r="S1" s="6">
        <v>2023</v>
      </c>
      <c r="T1" s="15">
        <v>2024</v>
      </c>
      <c r="U1">
        <v>2025</v>
      </c>
    </row>
    <row r="2" spans="1:21" x14ac:dyDescent="0.25">
      <c r="A2" s="15" t="s">
        <v>8</v>
      </c>
      <c r="B2" s="19">
        <v>-73000000</v>
      </c>
      <c r="C2" s="19">
        <v>-49000000</v>
      </c>
      <c r="D2" s="19">
        <v>-32000000</v>
      </c>
      <c r="E2" s="19">
        <v>-16000000</v>
      </c>
      <c r="F2" s="19">
        <v>-11000000</v>
      </c>
      <c r="G2" s="19">
        <v>0</v>
      </c>
      <c r="H2" s="19">
        <v>-27000000</v>
      </c>
      <c r="I2" s="19">
        <v>-26000000</v>
      </c>
      <c r="J2" s="19">
        <v>-22000000</v>
      </c>
      <c r="K2" s="19">
        <v>-24000000</v>
      </c>
      <c r="L2" s="19">
        <v>-24000000</v>
      </c>
      <c r="M2" s="19">
        <v>-24000000</v>
      </c>
      <c r="N2" s="19">
        <v>-21000000</v>
      </c>
      <c r="O2" s="64">
        <v>-20000000</v>
      </c>
      <c r="P2" s="64">
        <v>-15000000</v>
      </c>
      <c r="Q2" s="64">
        <v>-23000000</v>
      </c>
      <c r="R2" s="64">
        <v>-25000000</v>
      </c>
      <c r="S2" s="64">
        <v>-27000000</v>
      </c>
      <c r="T2" s="64">
        <v>-26000000</v>
      </c>
      <c r="U2" s="15" t="s">
        <v>187</v>
      </c>
    </row>
    <row r="3" spans="1:21" x14ac:dyDescent="0.25">
      <c r="A3" s="15" t="s">
        <v>9</v>
      </c>
      <c r="B3" s="19">
        <v>74000000</v>
      </c>
      <c r="C3" s="19">
        <v>72000000</v>
      </c>
      <c r="D3" s="19">
        <v>81000000</v>
      </c>
      <c r="E3" s="19">
        <v>63000000</v>
      </c>
      <c r="F3" s="19">
        <v>82000000</v>
      </c>
      <c r="G3" s="19">
        <v>42000000</v>
      </c>
      <c r="H3" s="19">
        <v>34000000</v>
      </c>
      <c r="I3" s="19">
        <v>40000000</v>
      </c>
      <c r="J3" s="19">
        <v>40000000</v>
      </c>
      <c r="K3" s="19">
        <v>40000000</v>
      </c>
      <c r="L3" s="19">
        <v>37000000</v>
      </c>
      <c r="M3" s="19">
        <v>35000000</v>
      </c>
      <c r="N3" s="19">
        <v>38000000</v>
      </c>
      <c r="O3" s="64">
        <v>43000000</v>
      </c>
      <c r="P3" s="64">
        <v>32000000</v>
      </c>
      <c r="Q3" s="64">
        <v>34000000</v>
      </c>
      <c r="R3" s="64">
        <v>48000000</v>
      </c>
      <c r="S3" s="64">
        <v>67000000</v>
      </c>
      <c r="T3" s="64">
        <v>59000000</v>
      </c>
      <c r="U3" s="100">
        <v>70000000</v>
      </c>
    </row>
    <row r="4" spans="1:21" x14ac:dyDescent="0.25">
      <c r="A4" s="15" t="s">
        <v>10</v>
      </c>
      <c r="B4" s="19">
        <v>69000000</v>
      </c>
      <c r="C4" s="19">
        <v>66000000</v>
      </c>
      <c r="D4" s="19">
        <v>62000000</v>
      </c>
      <c r="E4" s="19">
        <v>55000000</v>
      </c>
      <c r="F4" s="19">
        <v>52000000</v>
      </c>
      <c r="G4" s="19">
        <v>49000000</v>
      </c>
      <c r="H4" s="19">
        <v>43000000</v>
      </c>
      <c r="I4" s="19">
        <v>41000000</v>
      </c>
      <c r="J4" s="19">
        <v>39000000</v>
      </c>
      <c r="K4" s="19">
        <v>29000000</v>
      </c>
      <c r="L4" s="19">
        <v>26000000</v>
      </c>
      <c r="M4" s="19">
        <v>25000000</v>
      </c>
      <c r="N4" s="19">
        <v>24000000</v>
      </c>
      <c r="O4" s="64">
        <v>26000000</v>
      </c>
      <c r="P4" s="64">
        <v>27000000</v>
      </c>
      <c r="Q4" s="64">
        <v>24000000</v>
      </c>
      <c r="R4" s="64">
        <v>26000000</v>
      </c>
      <c r="S4" s="64">
        <v>30000000</v>
      </c>
      <c r="T4" s="64">
        <v>29000000</v>
      </c>
      <c r="U4" s="100">
        <v>28000000</v>
      </c>
    </row>
    <row r="5" spans="1:21" x14ac:dyDescent="0.25">
      <c r="A5" s="15" t="s">
        <v>11</v>
      </c>
      <c r="B5" s="19">
        <v>350000000</v>
      </c>
      <c r="C5" s="19">
        <v>360000000</v>
      </c>
      <c r="D5" s="19">
        <v>335000000</v>
      </c>
      <c r="E5" s="19">
        <v>314000000</v>
      </c>
      <c r="F5" s="19">
        <v>288000000</v>
      </c>
      <c r="G5" s="19">
        <v>324000000</v>
      </c>
      <c r="H5" s="19">
        <v>283000000</v>
      </c>
      <c r="I5" s="19">
        <v>246000000</v>
      </c>
      <c r="J5" s="19">
        <v>235000000</v>
      </c>
      <c r="K5" s="19">
        <v>238000000</v>
      </c>
      <c r="L5" s="19">
        <v>222000000</v>
      </c>
      <c r="M5" s="19">
        <v>217000000</v>
      </c>
      <c r="N5" s="19">
        <v>236000000</v>
      </c>
      <c r="O5" s="64">
        <v>245000000</v>
      </c>
      <c r="P5" s="64">
        <v>251000000</v>
      </c>
      <c r="Q5" s="64">
        <v>266000000</v>
      </c>
      <c r="R5" s="64">
        <v>262000000</v>
      </c>
      <c r="S5" s="64">
        <v>238000000</v>
      </c>
      <c r="T5" s="64">
        <v>262000000</v>
      </c>
      <c r="U5" s="100">
        <v>270000000</v>
      </c>
    </row>
    <row r="6" spans="1:21" x14ac:dyDescent="0.25">
      <c r="A6" s="15" t="s">
        <v>12</v>
      </c>
      <c r="B6" s="19">
        <v>177000000</v>
      </c>
      <c r="C6" s="19">
        <v>186000000</v>
      </c>
      <c r="D6" s="19">
        <v>184000000</v>
      </c>
      <c r="E6" s="19">
        <v>174000000</v>
      </c>
      <c r="F6" s="19">
        <v>176000000</v>
      </c>
      <c r="G6" s="19">
        <v>170000000</v>
      </c>
      <c r="H6" s="19">
        <v>178000000</v>
      </c>
      <c r="I6" s="19">
        <v>181000000</v>
      </c>
      <c r="J6" s="19">
        <v>158000000</v>
      </c>
      <c r="K6" s="19">
        <v>120000000</v>
      </c>
      <c r="L6" s="19">
        <v>108000000</v>
      </c>
      <c r="M6" s="19">
        <v>107000000</v>
      </c>
      <c r="N6" s="19">
        <v>104000000</v>
      </c>
      <c r="O6" s="64">
        <v>105000000</v>
      </c>
      <c r="P6" s="64">
        <v>108000000</v>
      </c>
      <c r="Q6" s="64">
        <v>106000000</v>
      </c>
      <c r="R6" s="64">
        <v>115000000</v>
      </c>
      <c r="S6" s="64">
        <v>128000000</v>
      </c>
      <c r="T6" s="64">
        <v>123000000</v>
      </c>
      <c r="U6" s="100">
        <v>117000000</v>
      </c>
    </row>
    <row r="7" spans="1:21" x14ac:dyDescent="0.25">
      <c r="A7" s="15" t="s">
        <v>13</v>
      </c>
      <c r="B7" s="19">
        <v>1618000000</v>
      </c>
      <c r="C7" s="19">
        <v>1676000000</v>
      </c>
      <c r="D7" s="19">
        <v>1520000000</v>
      </c>
      <c r="E7" s="19">
        <v>1488000000</v>
      </c>
      <c r="F7" s="19">
        <v>1380000000</v>
      </c>
      <c r="G7" s="19">
        <v>1506000000</v>
      </c>
      <c r="H7" s="19">
        <v>1394000000</v>
      </c>
      <c r="I7" s="19">
        <v>1365000000</v>
      </c>
      <c r="J7" s="19">
        <v>1297000000</v>
      </c>
      <c r="K7" s="19">
        <v>1377000000</v>
      </c>
      <c r="L7" s="19">
        <v>1369000000</v>
      </c>
      <c r="M7" s="19">
        <v>1337000000</v>
      </c>
      <c r="N7" s="19">
        <v>1345000000</v>
      </c>
      <c r="O7" s="64">
        <v>1459000000</v>
      </c>
      <c r="P7" s="64">
        <v>1575000000</v>
      </c>
      <c r="Q7" s="64">
        <v>1729000000</v>
      </c>
      <c r="R7" s="64">
        <v>1820000000</v>
      </c>
      <c r="S7" s="64">
        <v>2009000000</v>
      </c>
      <c r="T7" s="64">
        <v>2164000000</v>
      </c>
      <c r="U7" s="100">
        <v>2196000000</v>
      </c>
    </row>
    <row r="8" spans="1:21" x14ac:dyDescent="0.25">
      <c r="S8" s="90"/>
    </row>
    <row r="9" spans="1:21" x14ac:dyDescent="0.25">
      <c r="A9"/>
      <c r="B9" s="19"/>
      <c r="D9" s="2"/>
    </row>
    <row r="10" spans="1:21" x14ac:dyDescent="0.25">
      <c r="A10"/>
      <c r="B10"/>
    </row>
    <row r="11" spans="1:21" x14ac:dyDescent="0.25">
      <c r="A11"/>
      <c r="B11"/>
    </row>
    <row r="12" spans="1:21" x14ac:dyDescent="0.25">
      <c r="A12"/>
      <c r="B12"/>
    </row>
    <row r="13" spans="1:21" x14ac:dyDescent="0.25">
      <c r="A13"/>
      <c r="B13"/>
    </row>
    <row r="14" spans="1:21" x14ac:dyDescent="0.25">
      <c r="A14"/>
      <c r="B14"/>
    </row>
    <row r="15" spans="1:21" x14ac:dyDescent="0.25">
      <c r="A15"/>
      <c r="B15"/>
    </row>
    <row r="16" spans="1:21" x14ac:dyDescent="0.25">
      <c r="A16"/>
      <c r="B16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L9"/>
  <sheetViews>
    <sheetView workbookViewId="0">
      <pane xSplit="1" ySplit="1" topLeftCell="B2" activePane="bottomRight" state="frozen"/>
      <selection pane="topRight" activeCell="L19" sqref="L19"/>
      <selection pane="bottomLeft" activeCell="L19" sqref="L19"/>
      <selection pane="bottomRight" activeCell="L2" sqref="L2:L5"/>
    </sheetView>
  </sheetViews>
  <sheetFormatPr defaultRowHeight="15" x14ac:dyDescent="0.25"/>
  <cols>
    <col min="1" max="1" width="23.5703125" customWidth="1"/>
    <col min="10" max="10" width="8.7109375" style="6"/>
    <col min="11" max="11" width="9.140625" style="6"/>
  </cols>
  <sheetData>
    <row r="1" spans="1:12" x14ac:dyDescent="0.25">
      <c r="A1" t="s">
        <v>121</v>
      </c>
      <c r="B1">
        <v>2015</v>
      </c>
      <c r="C1">
        <v>2016</v>
      </c>
      <c r="D1">
        <v>2017</v>
      </c>
      <c r="E1">
        <v>2018</v>
      </c>
      <c r="F1">
        <v>2019</v>
      </c>
      <c r="G1">
        <v>2020</v>
      </c>
      <c r="H1">
        <v>2021</v>
      </c>
      <c r="I1">
        <v>2022</v>
      </c>
      <c r="J1" s="6">
        <v>2023</v>
      </c>
      <c r="K1" s="6">
        <v>2024</v>
      </c>
      <c r="L1">
        <v>2025</v>
      </c>
    </row>
    <row r="2" spans="1:12" x14ac:dyDescent="0.25">
      <c r="A2" t="s">
        <v>15</v>
      </c>
      <c r="B2" s="12">
        <v>3015</v>
      </c>
      <c r="C2" s="12">
        <v>3060</v>
      </c>
      <c r="D2" s="12">
        <v>3203</v>
      </c>
      <c r="E2" s="7">
        <v>3436</v>
      </c>
      <c r="F2" s="7">
        <v>3896</v>
      </c>
      <c r="G2" s="7">
        <v>3678</v>
      </c>
      <c r="H2" s="7">
        <v>2119</v>
      </c>
      <c r="I2" s="7">
        <v>2088</v>
      </c>
      <c r="J2" s="7">
        <f>1305+846</f>
        <v>2151</v>
      </c>
      <c r="K2" s="7">
        <v>1952</v>
      </c>
      <c r="L2" s="12">
        <f>666+1117</f>
        <v>1783</v>
      </c>
    </row>
    <row r="3" spans="1:12" x14ac:dyDescent="0.25">
      <c r="A3" t="s">
        <v>117</v>
      </c>
      <c r="B3" s="12">
        <v>1473</v>
      </c>
      <c r="C3" s="12">
        <v>1548</v>
      </c>
      <c r="D3" s="12">
        <v>1425</v>
      </c>
      <c r="E3" s="7">
        <v>1614</v>
      </c>
      <c r="F3" s="7">
        <v>1499</v>
      </c>
      <c r="G3" s="7">
        <v>1649</v>
      </c>
      <c r="H3" s="7">
        <v>1683</v>
      </c>
      <c r="I3" s="7">
        <v>1839</v>
      </c>
      <c r="J3" s="7">
        <v>1879</v>
      </c>
      <c r="K3" s="7">
        <v>1914</v>
      </c>
      <c r="L3" s="12">
        <v>1865</v>
      </c>
    </row>
    <row r="4" spans="1:12" x14ac:dyDescent="0.25">
      <c r="A4" t="s">
        <v>118</v>
      </c>
      <c r="B4" s="12">
        <v>1543</v>
      </c>
      <c r="C4" s="12">
        <v>1284</v>
      </c>
      <c r="D4" s="12">
        <v>1323</v>
      </c>
      <c r="E4" s="7">
        <v>1289</v>
      </c>
      <c r="F4" s="7">
        <v>1219</v>
      </c>
      <c r="G4" s="7">
        <v>1890</v>
      </c>
      <c r="H4" s="7">
        <v>1875</v>
      </c>
      <c r="I4" s="7">
        <v>1490</v>
      </c>
      <c r="J4" s="7">
        <v>1506</v>
      </c>
      <c r="K4" s="7">
        <v>1686</v>
      </c>
      <c r="L4" s="12">
        <v>2057</v>
      </c>
    </row>
    <row r="5" spans="1:12" x14ac:dyDescent="0.25">
      <c r="A5" t="s">
        <v>119</v>
      </c>
      <c r="B5" s="12">
        <v>408</v>
      </c>
      <c r="C5" s="12">
        <v>192</v>
      </c>
      <c r="D5" s="12">
        <v>172</v>
      </c>
      <c r="E5" s="7">
        <v>196</v>
      </c>
      <c r="F5" s="7">
        <v>183</v>
      </c>
      <c r="G5" s="7">
        <v>285</v>
      </c>
      <c r="H5" s="7">
        <v>50</v>
      </c>
      <c r="I5" s="7">
        <v>39</v>
      </c>
      <c r="J5" s="7">
        <v>16</v>
      </c>
      <c r="K5" s="7">
        <v>9</v>
      </c>
      <c r="L5" s="12">
        <v>16</v>
      </c>
    </row>
    <row r="7" spans="1:12" x14ac:dyDescent="0.25">
      <c r="J7" s="7"/>
      <c r="K7" s="7"/>
    </row>
    <row r="8" spans="1:12" x14ac:dyDescent="0.25">
      <c r="J8" s="7"/>
      <c r="K8" s="7"/>
    </row>
    <row r="9" spans="1:12" x14ac:dyDescent="0.25">
      <c r="B9" s="14"/>
      <c r="C9" s="14"/>
    </row>
  </sheetData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L21"/>
  <sheetViews>
    <sheetView workbookViewId="0">
      <pane xSplit="1" ySplit="1" topLeftCell="B2" activePane="bottomRight" state="frozen"/>
      <selection pane="topRight" activeCell="L19" sqref="L19"/>
      <selection pane="bottomLeft" activeCell="L19" sqref="L19"/>
      <selection pane="bottomRight" activeCell="L6" sqref="L6:L10"/>
    </sheetView>
  </sheetViews>
  <sheetFormatPr defaultColWidth="9.140625" defaultRowHeight="15" x14ac:dyDescent="0.25"/>
  <cols>
    <col min="1" max="1" width="44.5703125" bestFit="1" customWidth="1"/>
    <col min="9" max="9" width="9.140625" style="6" customWidth="1"/>
    <col min="10" max="11" width="9.140625" style="6"/>
  </cols>
  <sheetData>
    <row r="1" spans="1:12" x14ac:dyDescent="0.25">
      <c r="B1">
        <v>2015</v>
      </c>
      <c r="C1">
        <v>2016</v>
      </c>
      <c r="D1">
        <v>2017</v>
      </c>
      <c r="E1">
        <v>2018</v>
      </c>
      <c r="F1">
        <v>2019</v>
      </c>
      <c r="G1">
        <v>2020</v>
      </c>
      <c r="H1">
        <v>2021</v>
      </c>
      <c r="I1" s="6">
        <v>2022</v>
      </c>
      <c r="J1" s="6">
        <v>2023</v>
      </c>
      <c r="K1" s="6">
        <v>2024</v>
      </c>
      <c r="L1">
        <v>2025</v>
      </c>
    </row>
    <row r="2" spans="1:12" x14ac:dyDescent="0.25">
      <c r="A2" s="45" t="s">
        <v>122</v>
      </c>
      <c r="B2" s="12">
        <v>43100</v>
      </c>
      <c r="C2" s="12">
        <v>45177</v>
      </c>
      <c r="D2" s="12">
        <v>36937</v>
      </c>
      <c r="E2" s="12">
        <v>35015</v>
      </c>
      <c r="F2" s="12">
        <v>37424</v>
      </c>
      <c r="G2" s="73">
        <v>31147</v>
      </c>
      <c r="H2" s="73">
        <v>27595</v>
      </c>
      <c r="I2" s="73">
        <v>24989</v>
      </c>
      <c r="J2" s="73">
        <v>24277</v>
      </c>
      <c r="K2" s="73">
        <v>23781</v>
      </c>
      <c r="L2" s="41">
        <v>17287</v>
      </c>
    </row>
    <row r="3" spans="1:12" x14ac:dyDescent="0.25">
      <c r="A3" s="45" t="s">
        <v>123</v>
      </c>
      <c r="B3" s="12">
        <v>8000</v>
      </c>
      <c r="C3" s="12">
        <v>42295</v>
      </c>
      <c r="D3" s="12">
        <v>33900</v>
      </c>
      <c r="E3" s="12">
        <v>1288</v>
      </c>
      <c r="F3" s="12">
        <v>0</v>
      </c>
      <c r="G3" s="12">
        <v>0</v>
      </c>
      <c r="H3" s="12">
        <v>0</v>
      </c>
      <c r="I3" s="12">
        <v>0</v>
      </c>
      <c r="J3" s="12">
        <v>0</v>
      </c>
      <c r="K3" s="12"/>
    </row>
    <row r="4" spans="1:12" x14ac:dyDescent="0.25">
      <c r="A4" s="45" t="s">
        <v>124</v>
      </c>
      <c r="B4" s="12">
        <v>49988</v>
      </c>
      <c r="C4" s="12">
        <v>53327</v>
      </c>
      <c r="D4" s="12">
        <v>57321</v>
      </c>
      <c r="E4" s="12">
        <v>59422</v>
      </c>
      <c r="F4" s="12">
        <v>60479</v>
      </c>
      <c r="G4" s="73">
        <v>62458</v>
      </c>
      <c r="H4" s="73">
        <v>68038</v>
      </c>
      <c r="I4" s="73">
        <v>64637</v>
      </c>
      <c r="J4" s="73">
        <v>78682</v>
      </c>
      <c r="K4" s="73">
        <v>86183</v>
      </c>
      <c r="L4" s="41">
        <v>77349</v>
      </c>
    </row>
    <row r="5" spans="1:12" x14ac:dyDescent="0.25">
      <c r="A5" s="45" t="s">
        <v>186</v>
      </c>
      <c r="B5" s="12">
        <v>0</v>
      </c>
      <c r="C5" s="12">
        <v>0</v>
      </c>
      <c r="D5" s="12">
        <v>0</v>
      </c>
      <c r="E5" s="12">
        <v>0</v>
      </c>
      <c r="F5" s="12">
        <v>0</v>
      </c>
      <c r="G5" s="12">
        <v>0</v>
      </c>
      <c r="H5" s="12">
        <v>0</v>
      </c>
      <c r="I5" s="73">
        <v>159</v>
      </c>
      <c r="J5" s="73">
        <v>9332</v>
      </c>
      <c r="K5" s="73">
        <v>10281</v>
      </c>
      <c r="L5" s="41">
        <v>4681</v>
      </c>
    </row>
    <row r="6" spans="1:12" x14ac:dyDescent="0.25">
      <c r="A6" s="45" t="s">
        <v>125</v>
      </c>
      <c r="B6" s="12">
        <v>9400</v>
      </c>
      <c r="C6" s="12">
        <v>7385</v>
      </c>
      <c r="D6" s="12">
        <v>8659</v>
      </c>
      <c r="E6" s="12">
        <v>8526</v>
      </c>
      <c r="F6" s="12">
        <v>8921</v>
      </c>
      <c r="G6" s="73">
        <v>9302</v>
      </c>
      <c r="H6" s="73">
        <v>9149</v>
      </c>
      <c r="I6" s="73">
        <v>9462</v>
      </c>
      <c r="J6" s="73">
        <f>4834+5624</f>
        <v>10458</v>
      </c>
      <c r="K6" s="73">
        <v>10827</v>
      </c>
      <c r="L6" s="41">
        <v>10902</v>
      </c>
    </row>
    <row r="7" spans="1:12" x14ac:dyDescent="0.25">
      <c r="A7" t="s">
        <v>126</v>
      </c>
      <c r="B7" s="12">
        <v>2700</v>
      </c>
      <c r="C7" s="12">
        <v>17380</v>
      </c>
      <c r="D7" s="12">
        <v>17312</v>
      </c>
      <c r="E7" s="12">
        <v>14787</v>
      </c>
      <c r="F7" s="12">
        <v>13784</v>
      </c>
      <c r="G7" s="73">
        <v>11045</v>
      </c>
      <c r="H7" s="73">
        <v>10536</v>
      </c>
      <c r="I7" s="73">
        <v>10156</v>
      </c>
      <c r="J7" s="73">
        <v>10864</v>
      </c>
      <c r="K7" s="73">
        <v>11630</v>
      </c>
      <c r="L7" s="41">
        <v>10898</v>
      </c>
    </row>
    <row r="8" spans="1:12" x14ac:dyDescent="0.25">
      <c r="A8" s="45" t="s">
        <v>127</v>
      </c>
      <c r="B8" s="12">
        <v>36800</v>
      </c>
      <c r="C8" s="12">
        <v>39762</v>
      </c>
      <c r="D8" s="12">
        <v>39636</v>
      </c>
      <c r="E8" s="12">
        <v>38658</v>
      </c>
      <c r="F8" s="12">
        <v>40845</v>
      </c>
      <c r="G8" s="73">
        <v>41626</v>
      </c>
      <c r="H8" s="73">
        <v>29786</v>
      </c>
      <c r="I8" s="73">
        <v>19258</v>
      </c>
      <c r="J8" s="73">
        <v>13502</v>
      </c>
      <c r="K8" s="73">
        <v>12002</v>
      </c>
      <c r="L8" s="41">
        <v>6109</v>
      </c>
    </row>
    <row r="9" spans="1:12" x14ac:dyDescent="0.25">
      <c r="A9" s="45" t="s">
        <v>128</v>
      </c>
      <c r="B9" s="12">
        <v>38569</v>
      </c>
      <c r="C9" s="12">
        <v>37515</v>
      </c>
      <c r="D9" s="12">
        <v>32273</v>
      </c>
      <c r="E9" s="12">
        <v>30559</v>
      </c>
      <c r="F9" s="12">
        <v>32159</v>
      </c>
      <c r="G9" s="73">
        <v>33698</v>
      </c>
      <c r="H9" s="73">
        <v>35050</v>
      </c>
      <c r="I9" s="73">
        <v>33839</v>
      </c>
      <c r="J9" s="73">
        <v>42178</v>
      </c>
      <c r="K9" s="73">
        <v>48534</v>
      </c>
      <c r="L9" s="41">
        <v>44139</v>
      </c>
    </row>
    <row r="10" spans="1:12" x14ac:dyDescent="0.25">
      <c r="A10" s="45" t="s">
        <v>129</v>
      </c>
      <c r="B10" s="12">
        <v>13264</v>
      </c>
      <c r="C10" s="12">
        <v>13576</v>
      </c>
      <c r="D10" s="12">
        <v>13990</v>
      </c>
      <c r="E10" s="12">
        <v>13967</v>
      </c>
      <c r="F10" s="12">
        <v>13731</v>
      </c>
      <c r="G10" s="73">
        <v>13996</v>
      </c>
      <c r="H10" s="73">
        <v>13398</v>
      </c>
      <c r="I10" s="73">
        <v>11599</v>
      </c>
      <c r="J10" s="73">
        <v>5568</v>
      </c>
      <c r="K10" s="73">
        <v>2904</v>
      </c>
      <c r="L10" s="41">
        <v>1848</v>
      </c>
    </row>
    <row r="11" spans="1:12" x14ac:dyDescent="0.25">
      <c r="L11" s="41"/>
    </row>
    <row r="14" spans="1:12" x14ac:dyDescent="0.25">
      <c r="G14" s="41"/>
      <c r="H14" s="41"/>
      <c r="I14" s="73"/>
    </row>
    <row r="15" spans="1:12" x14ac:dyDescent="0.25">
      <c r="G15" s="41"/>
      <c r="H15" s="41"/>
    </row>
    <row r="16" spans="1:12" x14ac:dyDescent="0.25">
      <c r="G16" s="41"/>
      <c r="H16" s="41"/>
      <c r="I16" s="73"/>
    </row>
    <row r="17" spans="1:12" x14ac:dyDescent="0.25">
      <c r="G17" s="41"/>
      <c r="H17" s="41"/>
      <c r="L17" s="6"/>
    </row>
    <row r="18" spans="1:12" x14ac:dyDescent="0.25">
      <c r="G18" s="41"/>
      <c r="H18" s="41"/>
      <c r="I18" s="95"/>
      <c r="J18" s="95"/>
      <c r="K18" s="95"/>
    </row>
    <row r="19" spans="1:12" x14ac:dyDescent="0.25">
      <c r="A19" s="45"/>
      <c r="E19" s="12"/>
      <c r="G19" s="57"/>
      <c r="H19" s="57"/>
    </row>
    <row r="20" spans="1:12" x14ac:dyDescent="0.25">
      <c r="G20" s="41"/>
      <c r="H20" s="41"/>
    </row>
    <row r="21" spans="1:12" x14ac:dyDescent="0.25">
      <c r="G21" s="41"/>
      <c r="H21" s="41"/>
    </row>
  </sheetData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D4B2F-3AFE-4CD9-A672-A2784732B29C}">
  <dimension ref="A1:K6"/>
  <sheetViews>
    <sheetView workbookViewId="0">
      <selection activeCell="K1" sqref="K1:K5"/>
    </sheetView>
  </sheetViews>
  <sheetFormatPr defaultRowHeight="15" x14ac:dyDescent="0.25"/>
  <cols>
    <col min="1" max="1" width="42.140625" bestFit="1" customWidth="1"/>
    <col min="9" max="9" width="9.7109375" bestFit="1" customWidth="1"/>
    <col min="10" max="10" width="10" bestFit="1" customWidth="1"/>
  </cols>
  <sheetData>
    <row r="1" spans="1:11" x14ac:dyDescent="0.25">
      <c r="A1" s="6"/>
      <c r="B1" s="6">
        <v>2016</v>
      </c>
      <c r="C1" s="6">
        <v>2017</v>
      </c>
      <c r="D1" s="6">
        <v>2018</v>
      </c>
      <c r="E1" s="6">
        <v>2019</v>
      </c>
      <c r="F1" s="6">
        <v>2020</v>
      </c>
      <c r="G1" s="6">
        <v>2021</v>
      </c>
      <c r="H1" s="6">
        <v>2022</v>
      </c>
      <c r="I1" s="6">
        <v>2023</v>
      </c>
      <c r="J1" s="6">
        <v>2024</v>
      </c>
      <c r="K1">
        <v>2025</v>
      </c>
    </row>
    <row r="2" spans="1:11" x14ac:dyDescent="0.25">
      <c r="A2" s="6" t="s">
        <v>130</v>
      </c>
      <c r="B2" s="40">
        <v>60143</v>
      </c>
      <c r="C2" s="40">
        <v>62876</v>
      </c>
      <c r="D2" s="40">
        <v>64984</v>
      </c>
      <c r="E2" s="40">
        <v>69655</v>
      </c>
      <c r="F2" s="40">
        <v>72034</v>
      </c>
      <c r="G2" s="40">
        <v>78590</v>
      </c>
      <c r="H2" s="40">
        <v>73522</v>
      </c>
      <c r="I2" s="40">
        <v>84552</v>
      </c>
      <c r="J2" s="40">
        <v>93069</v>
      </c>
      <c r="K2" s="41">
        <v>96688</v>
      </c>
    </row>
    <row r="3" spans="1:11" x14ac:dyDescent="0.25">
      <c r="A3" s="6" t="s">
        <v>131</v>
      </c>
      <c r="B3" s="40">
        <v>53327</v>
      </c>
      <c r="C3" s="40">
        <v>57321</v>
      </c>
      <c r="D3" s="40">
        <v>59422</v>
      </c>
      <c r="E3" s="40">
        <v>60479</v>
      </c>
      <c r="F3" s="40">
        <v>62458</v>
      </c>
      <c r="G3" s="40">
        <v>68038</v>
      </c>
      <c r="H3" s="40">
        <v>64796</v>
      </c>
      <c r="I3" s="40">
        <v>78682</v>
      </c>
      <c r="J3" s="40">
        <v>86183</v>
      </c>
      <c r="K3" s="41">
        <v>77349</v>
      </c>
    </row>
    <row r="4" spans="1:11" x14ac:dyDescent="0.25">
      <c r="A4" s="6" t="s">
        <v>132</v>
      </c>
      <c r="B4" s="40">
        <v>10785</v>
      </c>
      <c r="C4" s="40">
        <v>11438</v>
      </c>
      <c r="D4" s="40">
        <v>11645</v>
      </c>
      <c r="E4" s="40">
        <v>15646</v>
      </c>
      <c r="F4" s="40">
        <v>20672</v>
      </c>
      <c r="G4" s="40">
        <v>26225</v>
      </c>
      <c r="H4" s="40">
        <v>29839</v>
      </c>
      <c r="I4" s="40">
        <v>29477</v>
      </c>
      <c r="J4" s="40">
        <v>30342</v>
      </c>
      <c r="K4" s="41">
        <v>44144</v>
      </c>
    </row>
    <row r="5" spans="1:11" x14ac:dyDescent="0.25">
      <c r="A5" s="6" t="s">
        <v>133</v>
      </c>
      <c r="B5" s="40">
        <v>1625</v>
      </c>
      <c r="C5" s="40">
        <v>1996</v>
      </c>
      <c r="D5" s="40">
        <v>1219</v>
      </c>
      <c r="E5" s="40">
        <v>3838</v>
      </c>
      <c r="F5" s="40">
        <v>8062</v>
      </c>
      <c r="G5" s="40">
        <v>12076</v>
      </c>
      <c r="H5" s="40">
        <v>17259</v>
      </c>
      <c r="I5" s="40">
        <v>14482</v>
      </c>
      <c r="J5" s="40">
        <v>14029</v>
      </c>
      <c r="K5" s="41">
        <v>26685</v>
      </c>
    </row>
    <row r="6" spans="1:11" x14ac:dyDescent="0.25">
      <c r="A6" s="6"/>
      <c r="B6" s="6"/>
      <c r="C6" s="6"/>
      <c r="D6" s="6"/>
      <c r="E6" s="6"/>
      <c r="F6" s="6"/>
      <c r="G6" s="6"/>
      <c r="H6" s="6"/>
      <c r="I6" s="6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L12"/>
  <sheetViews>
    <sheetView workbookViewId="0">
      <pane xSplit="1" ySplit="1" topLeftCell="B2" activePane="bottomRight" state="frozen"/>
      <selection pane="topRight" activeCell="L19" sqref="L19"/>
      <selection pane="bottomLeft" activeCell="L19" sqref="L19"/>
      <selection pane="bottomRight" activeCell="L1" sqref="L1:L5"/>
    </sheetView>
  </sheetViews>
  <sheetFormatPr defaultRowHeight="15" x14ac:dyDescent="0.25"/>
  <cols>
    <col min="1" max="1" width="52" customWidth="1"/>
    <col min="2" max="5" width="10.85546875" customWidth="1"/>
    <col min="8" max="9" width="8.85546875"/>
    <col min="10" max="10" width="8.7109375" style="6"/>
    <col min="11" max="11" width="9.140625" style="6"/>
  </cols>
  <sheetData>
    <row r="1" spans="1:12" x14ac:dyDescent="0.25">
      <c r="A1" t="s">
        <v>134</v>
      </c>
      <c r="B1">
        <v>2015</v>
      </c>
      <c r="C1">
        <v>2016</v>
      </c>
      <c r="D1">
        <v>2017</v>
      </c>
      <c r="E1">
        <v>2018</v>
      </c>
      <c r="F1">
        <v>2019</v>
      </c>
      <c r="G1">
        <v>2020</v>
      </c>
      <c r="H1">
        <v>2021</v>
      </c>
      <c r="I1">
        <v>2022</v>
      </c>
      <c r="J1" s="6">
        <v>2023</v>
      </c>
      <c r="K1" s="6">
        <v>2024</v>
      </c>
      <c r="L1">
        <v>2025</v>
      </c>
    </row>
    <row r="2" spans="1:12" x14ac:dyDescent="0.25">
      <c r="A2" t="s">
        <v>135</v>
      </c>
      <c r="B2" s="7">
        <v>17500</v>
      </c>
      <c r="C2" s="7">
        <v>17200</v>
      </c>
      <c r="D2" s="7">
        <v>18400</v>
      </c>
      <c r="E2" s="7">
        <v>19300</v>
      </c>
      <c r="F2" s="7">
        <v>19500</v>
      </c>
      <c r="G2" s="7">
        <v>19800</v>
      </c>
      <c r="H2" s="7">
        <v>22100</v>
      </c>
      <c r="I2" s="7">
        <v>21000</v>
      </c>
      <c r="J2" s="7">
        <v>23864</v>
      </c>
      <c r="K2" s="7">
        <v>25588</v>
      </c>
      <c r="L2" s="12">
        <v>23711</v>
      </c>
    </row>
    <row r="3" spans="1:12" x14ac:dyDescent="0.25">
      <c r="A3" t="s">
        <v>136</v>
      </c>
      <c r="B3" s="7">
        <v>8300</v>
      </c>
      <c r="C3" s="7">
        <v>9300</v>
      </c>
      <c r="D3" s="7">
        <v>10500</v>
      </c>
      <c r="E3" s="7">
        <v>11300</v>
      </c>
      <c r="F3" s="7">
        <v>11600</v>
      </c>
      <c r="G3" s="7">
        <v>12200</v>
      </c>
      <c r="H3" s="7">
        <v>13600</v>
      </c>
      <c r="I3" s="7">
        <v>13600</v>
      </c>
      <c r="J3" s="7">
        <v>14984</v>
      </c>
      <c r="K3" s="7">
        <v>15668</v>
      </c>
      <c r="L3" s="12">
        <v>16978</v>
      </c>
    </row>
    <row r="4" spans="1:12" x14ac:dyDescent="0.25">
      <c r="A4" t="s">
        <v>137</v>
      </c>
      <c r="B4" s="7">
        <v>15700</v>
      </c>
      <c r="C4" s="7">
        <v>17300</v>
      </c>
      <c r="D4" s="7">
        <v>18400</v>
      </c>
      <c r="E4" s="7">
        <v>18800</v>
      </c>
      <c r="F4" s="7">
        <v>19100</v>
      </c>
      <c r="G4" s="7">
        <v>19800</v>
      </c>
      <c r="H4" s="7">
        <v>21500</v>
      </c>
      <c r="I4" s="7">
        <v>20600</v>
      </c>
      <c r="J4" s="7">
        <v>20389</v>
      </c>
      <c r="K4" s="7">
        <v>23241</v>
      </c>
      <c r="L4" s="12">
        <v>20572</v>
      </c>
    </row>
    <row r="5" spans="1:12" x14ac:dyDescent="0.25">
      <c r="A5" t="s">
        <v>138</v>
      </c>
      <c r="B5" s="7">
        <v>8500</v>
      </c>
      <c r="C5" s="7">
        <v>9500</v>
      </c>
      <c r="D5" s="7">
        <v>10000</v>
      </c>
      <c r="E5" s="7">
        <v>10000</v>
      </c>
      <c r="F5" s="7">
        <v>10300</v>
      </c>
      <c r="G5" s="7">
        <v>10600</v>
      </c>
      <c r="H5" s="7">
        <v>10800</v>
      </c>
      <c r="I5" s="7">
        <v>9400</v>
      </c>
      <c r="J5" s="7">
        <v>10113</v>
      </c>
      <c r="K5" s="7">
        <v>11405</v>
      </c>
      <c r="L5" s="12">
        <v>11407</v>
      </c>
    </row>
    <row r="9" spans="1:12" x14ac:dyDescent="0.25">
      <c r="G9" s="12"/>
    </row>
    <row r="10" spans="1:12" x14ac:dyDescent="0.25">
      <c r="G10" s="56"/>
    </row>
    <row r="11" spans="1:12" x14ac:dyDescent="0.25">
      <c r="G11" s="12"/>
    </row>
    <row r="12" spans="1:12" x14ac:dyDescent="0.25">
      <c r="G12" s="12"/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L16"/>
  <sheetViews>
    <sheetView workbookViewId="0">
      <pane xSplit="1" ySplit="1" topLeftCell="C2" activePane="bottomRight" state="frozen"/>
      <selection pane="topRight" activeCell="L19" sqref="L19"/>
      <selection pane="bottomLeft" activeCell="L19" sqref="L19"/>
      <selection pane="bottomRight" activeCell="A5" sqref="A5"/>
    </sheetView>
  </sheetViews>
  <sheetFormatPr defaultRowHeight="15" x14ac:dyDescent="0.25"/>
  <cols>
    <col min="1" max="1" width="63.42578125" customWidth="1"/>
    <col min="2" max="5" width="13.5703125" customWidth="1"/>
    <col min="6" max="6" width="12.42578125" customWidth="1"/>
    <col min="9" max="9" width="8.7109375" customWidth="1"/>
    <col min="10" max="10" width="8.7109375" style="6"/>
    <col min="11" max="11" width="9.140625" style="6"/>
  </cols>
  <sheetData>
    <row r="1" spans="1:12" x14ac:dyDescent="0.25">
      <c r="A1" t="s">
        <v>139</v>
      </c>
      <c r="B1">
        <v>2015</v>
      </c>
      <c r="C1">
        <v>2016</v>
      </c>
      <c r="D1">
        <v>2017</v>
      </c>
      <c r="E1">
        <v>2018</v>
      </c>
      <c r="F1">
        <v>2019</v>
      </c>
      <c r="G1">
        <v>2020</v>
      </c>
      <c r="H1">
        <v>2021</v>
      </c>
      <c r="I1">
        <v>2022</v>
      </c>
      <c r="J1" s="6">
        <v>2023</v>
      </c>
      <c r="K1" s="6">
        <v>2024</v>
      </c>
      <c r="L1">
        <v>2025</v>
      </c>
    </row>
    <row r="2" spans="1:12" x14ac:dyDescent="0.25">
      <c r="A2" t="s">
        <v>135</v>
      </c>
      <c r="B2" s="12">
        <v>7800</v>
      </c>
      <c r="C2" s="12">
        <v>4100</v>
      </c>
      <c r="D2" s="12">
        <v>6000</v>
      </c>
      <c r="E2" s="12">
        <v>5400</v>
      </c>
      <c r="F2" s="7">
        <v>5400</v>
      </c>
      <c r="G2" s="7">
        <v>5200</v>
      </c>
      <c r="H2" s="7">
        <v>4600</v>
      </c>
      <c r="I2" s="7">
        <v>5028</v>
      </c>
      <c r="J2" s="7">
        <v>5624</v>
      </c>
      <c r="K2" s="7">
        <v>5680</v>
      </c>
      <c r="L2" s="7">
        <v>5670</v>
      </c>
    </row>
    <row r="3" spans="1:12" s="8" customFormat="1" ht="15.75" customHeight="1" x14ac:dyDescent="0.25">
      <c r="A3" s="6" t="s">
        <v>126</v>
      </c>
      <c r="B3" s="7">
        <v>2700</v>
      </c>
      <c r="C3" s="7">
        <v>17380</v>
      </c>
      <c r="D3" s="7">
        <v>17312</v>
      </c>
      <c r="E3" s="7">
        <v>14787</v>
      </c>
      <c r="F3" s="7">
        <v>13784</v>
      </c>
      <c r="G3" s="7">
        <v>11045</v>
      </c>
      <c r="H3" s="7">
        <v>10536</v>
      </c>
      <c r="I3" s="7">
        <v>10156</v>
      </c>
      <c r="J3" s="7">
        <v>10864</v>
      </c>
      <c r="K3" s="7">
        <v>11630</v>
      </c>
      <c r="L3" s="12">
        <v>10898</v>
      </c>
    </row>
    <row r="4" spans="1:12" s="8" customFormat="1" ht="15.75" customHeight="1" x14ac:dyDescent="0.25">
      <c r="A4" s="6" t="s">
        <v>140</v>
      </c>
      <c r="B4" s="7">
        <v>1303</v>
      </c>
      <c r="C4" s="7">
        <v>2265</v>
      </c>
      <c r="D4" s="7">
        <v>2797</v>
      </c>
      <c r="E4" s="7">
        <v>3131</v>
      </c>
      <c r="F4" s="7">
        <v>3527</v>
      </c>
      <c r="G4" s="7">
        <v>4119</v>
      </c>
      <c r="H4" s="7">
        <v>4331</v>
      </c>
      <c r="I4" s="7">
        <v>4434</v>
      </c>
      <c r="J4" s="7">
        <v>4834</v>
      </c>
      <c r="K4" s="7">
        <v>5147</v>
      </c>
      <c r="L4" s="12">
        <v>5232</v>
      </c>
    </row>
    <row r="8" spans="1:12" x14ac:dyDescent="0.25">
      <c r="G8" s="12"/>
    </row>
    <row r="13" spans="1:12" x14ac:dyDescent="0.25">
      <c r="G13" s="12"/>
    </row>
    <row r="14" spans="1:12" x14ac:dyDescent="0.25">
      <c r="G14" s="12"/>
    </row>
    <row r="15" spans="1:12" x14ac:dyDescent="0.25">
      <c r="H15" s="12"/>
      <c r="I15" s="12"/>
    </row>
    <row r="16" spans="1:12" x14ac:dyDescent="0.25">
      <c r="H16" s="12"/>
      <c r="I16" s="12"/>
    </row>
  </sheetData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L13"/>
  <sheetViews>
    <sheetView workbookViewId="0">
      <pane xSplit="1" topLeftCell="B1" activePane="topRight" state="frozen"/>
      <selection activeCell="L19" sqref="L19"/>
      <selection pane="topRight" activeCell="L1" sqref="L1:L5"/>
    </sheetView>
  </sheetViews>
  <sheetFormatPr defaultRowHeight="15" x14ac:dyDescent="0.25"/>
  <cols>
    <col min="1" max="1" width="43.5703125" customWidth="1"/>
    <col min="2" max="5" width="11.5703125" customWidth="1"/>
    <col min="6" max="6" width="10.140625" customWidth="1"/>
    <col min="9" max="9" width="8.85546875"/>
    <col min="10" max="10" width="8.7109375" style="6"/>
    <col min="11" max="11" width="9.140625" style="6"/>
  </cols>
  <sheetData>
    <row r="1" spans="1:12" x14ac:dyDescent="0.25">
      <c r="A1" t="s">
        <v>141</v>
      </c>
      <c r="B1">
        <v>2015</v>
      </c>
      <c r="C1">
        <v>2016</v>
      </c>
      <c r="D1">
        <v>2017</v>
      </c>
      <c r="E1">
        <v>2018</v>
      </c>
      <c r="F1">
        <v>2019</v>
      </c>
      <c r="G1">
        <v>2020</v>
      </c>
      <c r="H1">
        <v>2021</v>
      </c>
      <c r="I1">
        <v>2022</v>
      </c>
      <c r="J1" s="6">
        <v>2023</v>
      </c>
      <c r="K1" s="6">
        <v>2024</v>
      </c>
      <c r="L1">
        <v>2025</v>
      </c>
    </row>
    <row r="2" spans="1:12" x14ac:dyDescent="0.25">
      <c r="A2" t="s">
        <v>142</v>
      </c>
      <c r="B2" s="12">
        <v>3500</v>
      </c>
      <c r="C2" s="12">
        <v>2300</v>
      </c>
      <c r="D2" s="12">
        <v>2600</v>
      </c>
      <c r="E2" s="7">
        <v>2500</v>
      </c>
      <c r="F2" s="7">
        <v>3000</v>
      </c>
      <c r="G2" s="7">
        <v>2400</v>
      </c>
      <c r="H2" s="7">
        <v>1600</v>
      </c>
      <c r="I2" s="7">
        <v>1500</v>
      </c>
      <c r="J2" s="7">
        <v>1058</v>
      </c>
      <c r="K2" s="7">
        <v>732</v>
      </c>
      <c r="L2" s="12">
        <v>800</v>
      </c>
    </row>
    <row r="3" spans="1:12" x14ac:dyDescent="0.25">
      <c r="A3" t="s">
        <v>143</v>
      </c>
      <c r="B3" s="12">
        <v>100</v>
      </c>
      <c r="C3" s="12">
        <v>100</v>
      </c>
      <c r="D3" s="12">
        <v>100</v>
      </c>
      <c r="E3" s="7">
        <v>30</v>
      </c>
      <c r="F3" s="7">
        <v>40</v>
      </c>
      <c r="G3" s="7">
        <v>40</v>
      </c>
      <c r="H3" s="7">
        <v>50</v>
      </c>
      <c r="I3" s="7">
        <v>50</v>
      </c>
      <c r="J3" s="7">
        <v>42</v>
      </c>
      <c r="K3" s="7">
        <v>18</v>
      </c>
      <c r="L3" s="12">
        <v>21</v>
      </c>
    </row>
    <row r="4" spans="1:12" x14ac:dyDescent="0.25">
      <c r="A4" t="s">
        <v>144</v>
      </c>
      <c r="B4" s="12">
        <v>7400</v>
      </c>
      <c r="C4" s="12">
        <v>5100</v>
      </c>
      <c r="D4" s="12">
        <v>8600</v>
      </c>
      <c r="E4" s="7">
        <v>5700</v>
      </c>
      <c r="F4" s="7">
        <v>6600</v>
      </c>
      <c r="G4" s="7">
        <v>4900</v>
      </c>
      <c r="H4" s="7">
        <v>6500</v>
      </c>
      <c r="I4" s="7">
        <v>7100</v>
      </c>
      <c r="J4" s="7">
        <v>4423</v>
      </c>
      <c r="K4" s="7">
        <v>2482</v>
      </c>
      <c r="L4" s="12">
        <v>2600</v>
      </c>
    </row>
    <row r="5" spans="1:12" x14ac:dyDescent="0.25">
      <c r="A5" t="s">
        <v>145</v>
      </c>
      <c r="B5" s="12">
        <v>32300</v>
      </c>
      <c r="C5" s="12">
        <v>17200</v>
      </c>
      <c r="D5" s="12">
        <v>12700</v>
      </c>
      <c r="E5" s="7">
        <v>4900</v>
      </c>
      <c r="F5" s="7">
        <v>4800</v>
      </c>
      <c r="G5" s="7">
        <v>3700</v>
      </c>
      <c r="H5" s="7">
        <v>2150</v>
      </c>
      <c r="I5" s="7">
        <v>1700</v>
      </c>
      <c r="J5" s="7">
        <v>1068</v>
      </c>
      <c r="K5" s="7">
        <v>602</v>
      </c>
      <c r="L5" s="12">
        <v>600</v>
      </c>
    </row>
    <row r="13" spans="1:12" ht="15" customHeight="1" x14ac:dyDescent="0.25">
      <c r="A13" s="4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L12"/>
  <sheetViews>
    <sheetView workbookViewId="0">
      <pane xSplit="1" topLeftCell="B1" activePane="topRight" state="frozen"/>
      <selection activeCell="L19" sqref="L19"/>
      <selection pane="topRight" activeCell="I4" sqref="I4"/>
    </sheetView>
  </sheetViews>
  <sheetFormatPr defaultRowHeight="15" x14ac:dyDescent="0.25"/>
  <cols>
    <col min="1" max="1" width="44.42578125" customWidth="1"/>
    <col min="9" max="9" width="8.85546875"/>
    <col min="10" max="10" width="8.7109375" style="6"/>
  </cols>
  <sheetData>
    <row r="1" spans="1:12" x14ac:dyDescent="0.25">
      <c r="A1" s="6" t="s">
        <v>146</v>
      </c>
      <c r="B1">
        <v>2015</v>
      </c>
      <c r="C1">
        <v>2016</v>
      </c>
      <c r="D1">
        <v>2017</v>
      </c>
      <c r="E1">
        <v>2018</v>
      </c>
      <c r="F1">
        <v>2019</v>
      </c>
      <c r="G1">
        <v>2020</v>
      </c>
      <c r="H1">
        <v>2021</v>
      </c>
      <c r="I1">
        <v>2022</v>
      </c>
      <c r="J1" s="6">
        <v>2023</v>
      </c>
      <c r="K1">
        <v>2024</v>
      </c>
      <c r="L1">
        <v>2025</v>
      </c>
    </row>
    <row r="2" spans="1:12" x14ac:dyDescent="0.25">
      <c r="A2" t="s">
        <v>147</v>
      </c>
      <c r="B2" s="12">
        <v>4400</v>
      </c>
      <c r="C2" s="12">
        <v>3200</v>
      </c>
      <c r="D2" s="12">
        <v>3400</v>
      </c>
      <c r="E2" s="12">
        <v>2500</v>
      </c>
      <c r="F2" s="7">
        <v>1300</v>
      </c>
      <c r="G2" s="7">
        <v>700</v>
      </c>
      <c r="H2" s="7">
        <v>1000</v>
      </c>
      <c r="I2" s="7">
        <v>1100</v>
      </c>
      <c r="J2" s="7">
        <v>690</v>
      </c>
      <c r="K2" s="7">
        <v>606</v>
      </c>
      <c r="L2" s="12">
        <v>500</v>
      </c>
    </row>
    <row r="3" spans="1:12" x14ac:dyDescent="0.25">
      <c r="A3" t="s">
        <v>144</v>
      </c>
      <c r="B3" s="12">
        <v>45900</v>
      </c>
      <c r="C3" s="12">
        <v>34700</v>
      </c>
      <c r="D3" s="12">
        <v>38300</v>
      </c>
      <c r="E3" s="12">
        <v>69200</v>
      </c>
      <c r="F3" s="7">
        <v>62400</v>
      </c>
      <c r="G3" s="7">
        <v>14700</v>
      </c>
      <c r="H3" s="7">
        <v>54600</v>
      </c>
      <c r="I3" s="7">
        <v>36400</v>
      </c>
      <c r="J3" s="7">
        <v>20935</v>
      </c>
      <c r="K3" s="7">
        <v>20528</v>
      </c>
      <c r="L3" s="12">
        <v>22100</v>
      </c>
    </row>
    <row r="4" spans="1:12" x14ac:dyDescent="0.25">
      <c r="A4" t="s">
        <v>148</v>
      </c>
      <c r="B4" s="12">
        <v>86100</v>
      </c>
      <c r="C4" s="12">
        <v>64500</v>
      </c>
      <c r="D4" s="12">
        <v>60800</v>
      </c>
      <c r="E4" s="12">
        <v>47200</v>
      </c>
      <c r="F4" s="7">
        <v>38700</v>
      </c>
      <c r="G4" s="7">
        <v>29700</v>
      </c>
      <c r="H4" s="7">
        <v>40800</v>
      </c>
      <c r="I4" s="7">
        <v>42200</v>
      </c>
      <c r="J4" s="7">
        <v>37078</v>
      </c>
      <c r="K4" s="7">
        <v>35876</v>
      </c>
      <c r="L4" s="12">
        <v>31000</v>
      </c>
    </row>
    <row r="12" spans="1:12" ht="15" customHeight="1" x14ac:dyDescent="0.25">
      <c r="A12" s="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2"/>
  </sheetPr>
  <dimension ref="A1:S41"/>
  <sheetViews>
    <sheetView workbookViewId="0">
      <pane xSplit="1" topLeftCell="K1" activePane="topRight" state="frozen"/>
      <selection activeCell="L19" sqref="L19"/>
      <selection pane="topRight" sqref="A1:S1048576"/>
    </sheetView>
  </sheetViews>
  <sheetFormatPr defaultRowHeight="15" x14ac:dyDescent="0.25"/>
  <cols>
    <col min="1" max="1" width="60.42578125" customWidth="1"/>
    <col min="2" max="12" width="11.42578125" customWidth="1"/>
    <col min="16" max="17" width="8.7109375" style="6"/>
    <col min="18" max="18" width="9.140625" style="6"/>
  </cols>
  <sheetData>
    <row r="1" spans="1:19" x14ac:dyDescent="0.25">
      <c r="A1" t="s">
        <v>188</v>
      </c>
      <c r="B1">
        <v>2007</v>
      </c>
      <c r="C1">
        <v>2008</v>
      </c>
      <c r="D1">
        <v>2009</v>
      </c>
      <c r="E1">
        <v>2010</v>
      </c>
      <c r="F1">
        <v>2011</v>
      </c>
      <c r="G1">
        <v>2012</v>
      </c>
      <c r="H1">
        <v>2013</v>
      </c>
      <c r="I1">
        <v>2015</v>
      </c>
      <c r="J1">
        <v>2016</v>
      </c>
      <c r="K1">
        <v>2017</v>
      </c>
      <c r="L1">
        <v>2018</v>
      </c>
      <c r="M1">
        <v>2019</v>
      </c>
      <c r="N1">
        <v>2020</v>
      </c>
      <c r="O1">
        <v>2021</v>
      </c>
      <c r="P1" s="6">
        <v>2022</v>
      </c>
      <c r="Q1" s="6">
        <v>2023</v>
      </c>
      <c r="R1" s="6">
        <v>2024</v>
      </c>
      <c r="S1" s="6">
        <v>2025</v>
      </c>
    </row>
    <row r="2" spans="1:19" s="8" customFormat="1" x14ac:dyDescent="0.25">
      <c r="A2" s="6" t="s">
        <v>189</v>
      </c>
      <c r="B2" s="27">
        <v>24767</v>
      </c>
      <c r="C2" s="27">
        <v>23675</v>
      </c>
      <c r="D2" s="27">
        <v>26134</v>
      </c>
      <c r="E2" s="27">
        <v>41048</v>
      </c>
      <c r="F2" s="27">
        <v>35485</v>
      </c>
      <c r="G2" s="27">
        <v>36131</v>
      </c>
      <c r="H2" s="27">
        <v>41839</v>
      </c>
      <c r="I2" s="7">
        <v>254691</v>
      </c>
      <c r="J2" s="7">
        <v>162434</v>
      </c>
      <c r="K2" s="7">
        <v>161329</v>
      </c>
      <c r="L2" s="7">
        <v>137651</v>
      </c>
      <c r="M2" s="7">
        <v>114387</v>
      </c>
      <c r="N2" s="7">
        <v>93038</v>
      </c>
      <c r="O2" s="7">
        <v>114103</v>
      </c>
      <c r="P2" s="7">
        <v>79079</v>
      </c>
      <c r="Q2" s="7">
        <v>59969</v>
      </c>
      <c r="R2" s="7">
        <v>68551</v>
      </c>
      <c r="S2" s="7">
        <v>72131</v>
      </c>
    </row>
    <row r="3" spans="1:19" s="8" customFormat="1" ht="15.75" customHeight="1" x14ac:dyDescent="0.25">
      <c r="A3" s="6" t="s">
        <v>190</v>
      </c>
      <c r="B3" s="27">
        <v>16047</v>
      </c>
      <c r="C3" s="27">
        <v>9769</v>
      </c>
      <c r="D3" s="27">
        <v>5099</v>
      </c>
      <c r="E3" s="27">
        <v>15916</v>
      </c>
      <c r="F3" s="27">
        <v>15207</v>
      </c>
      <c r="G3" s="27">
        <v>10196</v>
      </c>
      <c r="H3" s="27">
        <v>10798</v>
      </c>
      <c r="I3" s="7">
        <v>13583</v>
      </c>
      <c r="J3" s="7">
        <v>74983</v>
      </c>
      <c r="K3" s="7">
        <v>57431</v>
      </c>
      <c r="L3" s="7">
        <v>54825</v>
      </c>
      <c r="M3" s="7">
        <v>57298</v>
      </c>
      <c r="N3" s="7">
        <v>97754</v>
      </c>
      <c r="O3" s="7">
        <v>84117</v>
      </c>
      <c r="P3" s="7">
        <v>58324</v>
      </c>
      <c r="Q3" s="7">
        <v>50368</v>
      </c>
      <c r="R3" s="7">
        <v>52091</v>
      </c>
      <c r="S3" s="7">
        <v>51324</v>
      </c>
    </row>
    <row r="4" spans="1:19" x14ac:dyDescent="0.25">
      <c r="A4" s="6" t="s">
        <v>191</v>
      </c>
      <c r="B4" s="27">
        <v>125228</v>
      </c>
      <c r="C4" s="27">
        <v>106345</v>
      </c>
      <c r="D4" s="27">
        <v>138573</v>
      </c>
      <c r="E4" s="27">
        <v>192841</v>
      </c>
      <c r="F4" s="27">
        <v>168519</v>
      </c>
      <c r="G4" s="27">
        <v>172804</v>
      </c>
      <c r="H4" s="27">
        <v>201894</v>
      </c>
      <c r="I4" s="7">
        <v>191768</v>
      </c>
      <c r="J4" s="7">
        <v>180284</v>
      </c>
      <c r="K4" s="7">
        <v>162331</v>
      </c>
      <c r="L4" s="7">
        <v>144325</v>
      </c>
      <c r="M4" s="7">
        <v>137697</v>
      </c>
      <c r="N4" s="7">
        <v>153678</v>
      </c>
      <c r="O4" s="7">
        <v>127967</v>
      </c>
      <c r="P4" s="7">
        <v>87392</v>
      </c>
      <c r="Q4" s="7">
        <v>86109</v>
      </c>
      <c r="R4" s="7">
        <v>92675</v>
      </c>
      <c r="S4" s="7">
        <v>105300</v>
      </c>
    </row>
    <row r="5" spans="1:19" x14ac:dyDescent="0.25">
      <c r="A5" s="6" t="s">
        <v>192</v>
      </c>
      <c r="B5" s="12"/>
      <c r="C5" s="12"/>
      <c r="D5" s="12"/>
      <c r="E5" s="12"/>
      <c r="F5" s="12"/>
      <c r="G5" s="12"/>
      <c r="H5" s="12"/>
      <c r="I5" s="7">
        <v>118654</v>
      </c>
      <c r="J5" s="7">
        <v>107176</v>
      </c>
      <c r="K5" s="7">
        <v>91116</v>
      </c>
      <c r="L5" s="7">
        <v>65922</v>
      </c>
      <c r="M5" s="7">
        <v>59882</v>
      </c>
      <c r="N5" s="7">
        <v>72392</v>
      </c>
      <c r="O5" s="7">
        <v>60162</v>
      </c>
      <c r="P5" s="7">
        <v>46803</v>
      </c>
      <c r="Q5" s="7">
        <v>41354</v>
      </c>
      <c r="R5" s="7">
        <v>44106</v>
      </c>
      <c r="S5" s="7">
        <v>44848</v>
      </c>
    </row>
    <row r="6" spans="1:19" s="8" customFormat="1" x14ac:dyDescent="0.25">
      <c r="A6" t="s">
        <v>149</v>
      </c>
      <c r="B6" s="25">
        <v>192000</v>
      </c>
      <c r="C6" s="25">
        <v>170800</v>
      </c>
      <c r="D6" s="25">
        <v>269900</v>
      </c>
      <c r="E6" s="25">
        <v>263700</v>
      </c>
      <c r="F6" s="25">
        <v>269900</v>
      </c>
      <c r="G6" s="25">
        <v>340200</v>
      </c>
      <c r="H6" s="25">
        <v>437700</v>
      </c>
      <c r="I6" s="7"/>
      <c r="J6" s="7"/>
      <c r="K6" s="7">
        <v>96000</v>
      </c>
      <c r="L6" s="7">
        <v>72800</v>
      </c>
      <c r="M6" s="7">
        <v>57800</v>
      </c>
      <c r="N6" s="68">
        <v>62800</v>
      </c>
      <c r="O6" s="68">
        <v>54500</v>
      </c>
      <c r="P6" s="68">
        <v>38500</v>
      </c>
      <c r="Q6" s="68">
        <v>37942</v>
      </c>
      <c r="R6" s="68">
        <v>41748</v>
      </c>
      <c r="S6" s="7">
        <v>47011</v>
      </c>
    </row>
    <row r="7" spans="1:19" x14ac:dyDescent="0.25">
      <c r="A7" s="26" t="s">
        <v>193</v>
      </c>
      <c r="I7" s="7">
        <v>445900</v>
      </c>
      <c r="J7" s="7">
        <v>412000</v>
      </c>
      <c r="K7" s="7">
        <v>330000</v>
      </c>
      <c r="L7" s="7">
        <v>262749</v>
      </c>
      <c r="M7" s="68">
        <v>223453</v>
      </c>
      <c r="N7" s="7">
        <v>285660</v>
      </c>
      <c r="O7" s="7">
        <v>191775</v>
      </c>
      <c r="P7" s="7">
        <v>149186</v>
      </c>
      <c r="Q7" s="7">
        <v>160780</v>
      </c>
      <c r="R7" s="7">
        <v>174837</v>
      </c>
      <c r="S7" s="7">
        <v>191459</v>
      </c>
    </row>
    <row r="8" spans="1:19" x14ac:dyDescent="0.25">
      <c r="C8" s="23"/>
      <c r="D8" s="23"/>
      <c r="E8" s="23"/>
      <c r="F8" s="23"/>
      <c r="G8" s="23"/>
      <c r="Q8" s="7"/>
      <c r="R8" s="7"/>
    </row>
    <row r="9" spans="1:19" x14ac:dyDescent="0.25">
      <c r="L9" s="17"/>
      <c r="M9" s="18"/>
    </row>
    <row r="10" spans="1:19" x14ac:dyDescent="0.25">
      <c r="N10" s="12"/>
      <c r="P10" s="7"/>
      <c r="Q10" s="7"/>
      <c r="R10" s="7"/>
    </row>
    <row r="11" spans="1:19" x14ac:dyDescent="0.25">
      <c r="N11" s="46"/>
    </row>
    <row r="12" spans="1:19" x14ac:dyDescent="0.25">
      <c r="N12" s="12"/>
    </row>
    <row r="13" spans="1:19" x14ac:dyDescent="0.25">
      <c r="N13" s="12"/>
    </row>
    <row r="14" spans="1:19" x14ac:dyDescent="0.25">
      <c r="N14" s="12"/>
    </row>
    <row r="15" spans="1:19" x14ac:dyDescent="0.25">
      <c r="N15" s="12"/>
    </row>
    <row r="38" spans="1:12" x14ac:dyDescent="0.2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</row>
    <row r="39" spans="1:12" x14ac:dyDescent="0.25">
      <c r="A39" s="8"/>
      <c r="B39" s="8"/>
      <c r="C39" s="13"/>
      <c r="D39" s="13"/>
      <c r="E39" s="13"/>
      <c r="F39" s="13"/>
      <c r="G39" s="13"/>
      <c r="H39" s="13"/>
      <c r="I39" s="13"/>
      <c r="J39" s="13"/>
      <c r="K39" s="13"/>
      <c r="L39" s="13"/>
    </row>
    <row r="40" spans="1:12" x14ac:dyDescent="0.25">
      <c r="A40" s="8"/>
      <c r="B40" s="8"/>
    </row>
    <row r="41" spans="1:12" x14ac:dyDescent="0.25">
      <c r="A41" s="8"/>
      <c r="C41" s="13"/>
      <c r="D41" s="13"/>
      <c r="E41" s="13"/>
      <c r="F41" s="13"/>
      <c r="G41" s="13"/>
      <c r="H41" s="13"/>
      <c r="I41" s="13"/>
      <c r="J41" s="13"/>
      <c r="K41" s="13"/>
      <c r="L41" s="13"/>
    </row>
  </sheetData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2"/>
  </sheetPr>
  <dimension ref="A1:L10"/>
  <sheetViews>
    <sheetView topLeftCell="B1" zoomScaleNormal="100" workbookViewId="0">
      <selection activeCell="B7" sqref="B7:K8"/>
    </sheetView>
  </sheetViews>
  <sheetFormatPr defaultRowHeight="15" x14ac:dyDescent="0.25"/>
  <cols>
    <col min="1" max="1" width="74.5703125" customWidth="1"/>
    <col min="9" max="9" width="8.85546875"/>
    <col min="10" max="10" width="8.7109375" style="6"/>
    <col min="11" max="11" width="9.140625" style="6"/>
  </cols>
  <sheetData>
    <row r="1" spans="1:12" x14ac:dyDescent="0.25">
      <c r="A1" t="s">
        <v>150</v>
      </c>
      <c r="B1">
        <v>2015</v>
      </c>
      <c r="C1">
        <v>2016</v>
      </c>
      <c r="D1">
        <v>2017</v>
      </c>
      <c r="E1">
        <v>2018</v>
      </c>
      <c r="F1">
        <v>2019</v>
      </c>
      <c r="G1">
        <v>2020</v>
      </c>
      <c r="H1">
        <v>2021</v>
      </c>
      <c r="I1">
        <v>2022</v>
      </c>
      <c r="J1" s="6">
        <v>2023</v>
      </c>
      <c r="K1" s="6">
        <v>2024</v>
      </c>
      <c r="L1">
        <v>2025</v>
      </c>
    </row>
    <row r="2" spans="1:12" x14ac:dyDescent="0.25">
      <c r="A2" t="s">
        <v>151</v>
      </c>
      <c r="C2" s="56">
        <v>2400</v>
      </c>
      <c r="D2" s="56">
        <v>4300</v>
      </c>
      <c r="E2" s="56">
        <v>6200</v>
      </c>
      <c r="F2" s="56">
        <v>7200</v>
      </c>
      <c r="G2" s="7">
        <v>6300</v>
      </c>
      <c r="H2" s="7">
        <v>7100</v>
      </c>
      <c r="I2" s="7">
        <v>9030</v>
      </c>
      <c r="J2" s="7">
        <v>8100</v>
      </c>
      <c r="K2" s="7">
        <v>8100</v>
      </c>
    </row>
    <row r="3" spans="1:12" x14ac:dyDescent="0.25">
      <c r="A3" t="s">
        <v>152</v>
      </c>
      <c r="B3" s="12">
        <v>2000</v>
      </c>
      <c r="C3" s="12">
        <v>2000</v>
      </c>
      <c r="D3" s="12">
        <v>1800</v>
      </c>
      <c r="E3" s="12">
        <v>1000</v>
      </c>
      <c r="F3" s="7">
        <v>700</v>
      </c>
      <c r="G3" s="7">
        <v>400</v>
      </c>
      <c r="H3" s="7">
        <v>470</v>
      </c>
      <c r="I3" s="7">
        <v>490</v>
      </c>
      <c r="J3" s="7">
        <v>350</v>
      </c>
      <c r="K3" s="7">
        <v>400</v>
      </c>
      <c r="L3" s="7">
        <v>408</v>
      </c>
    </row>
    <row r="4" spans="1:12" x14ac:dyDescent="0.25">
      <c r="A4" t="s">
        <v>153</v>
      </c>
      <c r="B4" s="12">
        <v>2400</v>
      </c>
      <c r="C4" s="12">
        <v>2400</v>
      </c>
      <c r="D4" s="12">
        <v>2500</v>
      </c>
      <c r="E4" s="12">
        <v>2900</v>
      </c>
      <c r="F4" s="7">
        <v>3500</v>
      </c>
      <c r="G4" s="7">
        <v>3000</v>
      </c>
      <c r="H4" s="7">
        <v>3000</v>
      </c>
      <c r="I4" s="7">
        <v>4200</v>
      </c>
      <c r="J4" s="7">
        <v>4500</v>
      </c>
      <c r="K4" s="7">
        <v>4500</v>
      </c>
    </row>
    <row r="5" spans="1:12" x14ac:dyDescent="0.25">
      <c r="A5" t="s">
        <v>154</v>
      </c>
      <c r="B5" s="12">
        <v>500</v>
      </c>
      <c r="C5" s="12">
        <v>400</v>
      </c>
      <c r="D5" s="12">
        <v>300</v>
      </c>
      <c r="E5" s="12">
        <v>400</v>
      </c>
      <c r="F5" s="7">
        <v>300</v>
      </c>
      <c r="G5" s="7">
        <v>150</v>
      </c>
      <c r="H5" s="7">
        <v>150</v>
      </c>
      <c r="I5" s="7">
        <v>160</v>
      </c>
      <c r="J5" s="7">
        <v>100</v>
      </c>
      <c r="K5" s="7">
        <v>100</v>
      </c>
      <c r="L5" s="7">
        <v>53</v>
      </c>
    </row>
    <row r="6" spans="1:12" x14ac:dyDescent="0.25">
      <c r="A6" t="s">
        <v>155</v>
      </c>
      <c r="B6" s="12">
        <v>8400</v>
      </c>
      <c r="C6" s="12">
        <v>7700</v>
      </c>
      <c r="D6" s="12">
        <v>8400</v>
      </c>
      <c r="E6" s="12">
        <v>9000</v>
      </c>
      <c r="F6" s="7">
        <v>8600</v>
      </c>
      <c r="G6" s="7">
        <v>6700</v>
      </c>
      <c r="H6" s="7">
        <v>7100</v>
      </c>
      <c r="I6" s="7">
        <v>7700</v>
      </c>
      <c r="J6" s="7">
        <v>7100</v>
      </c>
      <c r="K6" s="7">
        <v>6100</v>
      </c>
    </row>
    <row r="7" spans="1:12" x14ac:dyDescent="0.25">
      <c r="A7" t="s">
        <v>194</v>
      </c>
      <c r="B7" s="7">
        <v>2400</v>
      </c>
      <c r="C7" s="7">
        <v>4800</v>
      </c>
      <c r="D7" s="7">
        <v>6800</v>
      </c>
      <c r="E7" s="7">
        <v>9100</v>
      </c>
      <c r="F7" s="7">
        <v>10700</v>
      </c>
      <c r="G7" s="7">
        <v>9300</v>
      </c>
      <c r="H7" s="7">
        <v>10100</v>
      </c>
      <c r="I7" s="7">
        <v>13230</v>
      </c>
      <c r="J7" s="7">
        <v>12600</v>
      </c>
      <c r="K7" s="7">
        <v>12603</v>
      </c>
      <c r="L7">
        <v>7015</v>
      </c>
    </row>
    <row r="8" spans="1:12" x14ac:dyDescent="0.25">
      <c r="A8" t="s">
        <v>195</v>
      </c>
      <c r="B8" s="7">
        <v>8400</v>
      </c>
      <c r="C8" s="7">
        <v>7700</v>
      </c>
      <c r="D8" s="7">
        <v>8400</v>
      </c>
      <c r="E8" s="7">
        <v>9000</v>
      </c>
      <c r="F8" s="7">
        <v>8600</v>
      </c>
      <c r="G8" s="7">
        <v>6700</v>
      </c>
      <c r="H8" s="7">
        <v>7100</v>
      </c>
      <c r="I8" s="7">
        <v>7700</v>
      </c>
      <c r="J8" s="7">
        <v>7100</v>
      </c>
      <c r="K8" s="7">
        <v>14563</v>
      </c>
      <c r="L8">
        <v>13670</v>
      </c>
    </row>
    <row r="9" spans="1:12" x14ac:dyDescent="0.25">
      <c r="G9" s="56"/>
    </row>
    <row r="10" spans="1:12" x14ac:dyDescent="0.25">
      <c r="G10" s="12"/>
    </row>
  </sheetData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L1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K10" sqref="K10"/>
    </sheetView>
  </sheetViews>
  <sheetFormatPr defaultRowHeight="15" x14ac:dyDescent="0.25"/>
  <cols>
    <col min="1" max="1" width="41.42578125" bestFit="1" customWidth="1"/>
    <col min="4" max="4" width="10" bestFit="1" customWidth="1"/>
    <col min="9" max="9" width="8.85546875"/>
    <col min="10" max="10" width="8.7109375" style="6"/>
    <col min="11" max="11" width="9.140625" style="6"/>
  </cols>
  <sheetData>
    <row r="1" spans="1:12" x14ac:dyDescent="0.25">
      <c r="A1" t="s">
        <v>156</v>
      </c>
      <c r="B1">
        <v>2015</v>
      </c>
      <c r="C1">
        <v>2016</v>
      </c>
      <c r="D1">
        <v>2017</v>
      </c>
      <c r="E1">
        <v>2018</v>
      </c>
      <c r="F1">
        <v>2019</v>
      </c>
      <c r="G1" s="58">
        <v>2020</v>
      </c>
      <c r="H1" s="58">
        <v>2021</v>
      </c>
      <c r="I1" s="58">
        <v>2022</v>
      </c>
      <c r="J1" s="96">
        <v>2023</v>
      </c>
      <c r="K1" s="96">
        <v>2024</v>
      </c>
      <c r="L1" s="103">
        <v>2025</v>
      </c>
    </row>
    <row r="2" spans="1:12" x14ac:dyDescent="0.25">
      <c r="A2" t="s">
        <v>157</v>
      </c>
      <c r="B2" s="12">
        <v>247543</v>
      </c>
      <c r="C2" s="12">
        <v>243617</v>
      </c>
      <c r="D2" s="12">
        <v>239663</v>
      </c>
      <c r="E2" s="7">
        <v>235962</v>
      </c>
      <c r="F2" s="7">
        <v>231757</v>
      </c>
      <c r="G2" s="60">
        <f>163875+62919</f>
        <v>226794</v>
      </c>
      <c r="H2" s="60">
        <v>243200</v>
      </c>
      <c r="I2" s="60">
        <v>244125</v>
      </c>
      <c r="J2" s="60">
        <v>245394</v>
      </c>
      <c r="K2" s="60">
        <v>246850</v>
      </c>
      <c r="L2" s="104">
        <v>248162</v>
      </c>
    </row>
    <row r="3" spans="1:12" x14ac:dyDescent="0.25">
      <c r="A3" t="s">
        <v>156</v>
      </c>
      <c r="B3" s="12">
        <v>56388</v>
      </c>
      <c r="C3" s="12">
        <v>57808</v>
      </c>
      <c r="D3" s="7">
        <v>59207</v>
      </c>
      <c r="E3" s="7">
        <v>58822</v>
      </c>
      <c r="F3" s="7">
        <v>58863</v>
      </c>
      <c r="G3" s="60">
        <v>55616</v>
      </c>
      <c r="H3" s="60">
        <v>61380</v>
      </c>
      <c r="I3" s="60">
        <v>62570</v>
      </c>
      <c r="J3" s="60">
        <f>58780+2946</f>
        <v>61726</v>
      </c>
      <c r="K3" s="60">
        <v>61143</v>
      </c>
      <c r="L3" s="104">
        <f>56593+3553</f>
        <v>60146</v>
      </c>
    </row>
    <row r="4" spans="1:12" x14ac:dyDescent="0.25">
      <c r="A4" t="s">
        <v>158</v>
      </c>
      <c r="B4" s="29">
        <v>22.8</v>
      </c>
      <c r="C4" s="29">
        <v>23.7</v>
      </c>
      <c r="D4" s="44">
        <v>24.7</v>
      </c>
      <c r="E4" s="44">
        <v>24.9</v>
      </c>
      <c r="F4" s="44">
        <v>25.4</v>
      </c>
      <c r="G4" s="59">
        <v>24.5</v>
      </c>
      <c r="H4" s="59">
        <v>25.2</v>
      </c>
      <c r="I4" s="59">
        <v>25.6</v>
      </c>
      <c r="J4" s="59">
        <v>25.2</v>
      </c>
      <c r="K4" s="59">
        <v>24.8</v>
      </c>
      <c r="L4" s="105">
        <v>24.2</v>
      </c>
    </row>
    <row r="5" spans="1:12" x14ac:dyDescent="0.25">
      <c r="C5" s="31"/>
      <c r="D5" s="31"/>
      <c r="E5" s="31"/>
      <c r="J5" s="98"/>
      <c r="K5" s="98"/>
    </row>
    <row r="6" spans="1:12" x14ac:dyDescent="0.25">
      <c r="G6" s="58"/>
    </row>
    <row r="7" spans="1:12" x14ac:dyDescent="0.25">
      <c r="G7" s="59"/>
    </row>
    <row r="8" spans="1:12" x14ac:dyDescent="0.25">
      <c r="C8" s="28"/>
      <c r="G8" s="61"/>
    </row>
    <row r="9" spans="1:12" x14ac:dyDescent="0.25">
      <c r="G9" s="62"/>
    </row>
    <row r="12" spans="1:12" x14ac:dyDescent="0.25">
      <c r="G12" s="58"/>
    </row>
    <row r="13" spans="1:12" x14ac:dyDescent="0.25">
      <c r="G13" s="59"/>
    </row>
    <row r="14" spans="1:12" x14ac:dyDescent="0.25">
      <c r="G14" s="60"/>
    </row>
    <row r="15" spans="1:12" x14ac:dyDescent="0.25">
      <c r="G15" s="6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7"/>
  <sheetViews>
    <sheetView workbookViewId="0">
      <pane xSplit="1" ySplit="1" topLeftCell="B2" activePane="bottomRight" state="frozen"/>
      <selection pane="topRight" activeCell="L19" sqref="L19"/>
      <selection pane="bottomLeft" activeCell="L19" sqref="L19"/>
      <selection pane="bottomRight" activeCell="A3" sqref="A3"/>
    </sheetView>
  </sheetViews>
  <sheetFormatPr defaultColWidth="9.140625" defaultRowHeight="15" x14ac:dyDescent="0.25"/>
  <cols>
    <col min="1" max="1" width="29.5703125" style="15" customWidth="1"/>
    <col min="2" max="6" width="15.5703125" style="15" customWidth="1"/>
    <col min="7" max="7" width="15" style="15" bestFit="1" customWidth="1"/>
    <col min="8" max="9" width="15.85546875" style="15" bestFit="1" customWidth="1"/>
    <col min="10" max="10" width="15.5703125" style="6" customWidth="1"/>
    <col min="11" max="11" width="17.42578125" style="15" bestFit="1" customWidth="1"/>
    <col min="12" max="12" width="15.42578125" style="15" bestFit="1" customWidth="1"/>
    <col min="13" max="16384" width="9.140625" style="15"/>
  </cols>
  <sheetData>
    <row r="1" spans="1:12" x14ac:dyDescent="0.25">
      <c r="A1" s="15" t="s">
        <v>14</v>
      </c>
      <c r="B1" s="15">
        <v>2015</v>
      </c>
      <c r="C1" s="15">
        <v>2016</v>
      </c>
      <c r="D1" s="15">
        <v>2017</v>
      </c>
      <c r="E1" s="15">
        <v>2018</v>
      </c>
      <c r="F1">
        <v>2019</v>
      </c>
      <c r="G1">
        <v>2020</v>
      </c>
      <c r="H1">
        <v>2021</v>
      </c>
      <c r="I1">
        <v>2022</v>
      </c>
      <c r="J1" s="6">
        <v>2023</v>
      </c>
      <c r="K1" s="15">
        <v>2024</v>
      </c>
      <c r="L1">
        <v>2025</v>
      </c>
    </row>
    <row r="2" spans="1:12" s="21" customFormat="1" x14ac:dyDescent="0.25">
      <c r="A2" s="21" t="s">
        <v>15</v>
      </c>
      <c r="B2" s="22">
        <v>1664000000</v>
      </c>
      <c r="C2" s="22">
        <v>1696000000</v>
      </c>
      <c r="D2" s="22">
        <v>1711000000</v>
      </c>
      <c r="E2" s="22">
        <v>1855000000</v>
      </c>
      <c r="F2" s="43">
        <v>1813000000</v>
      </c>
      <c r="G2" s="43">
        <v>1976000000</v>
      </c>
      <c r="H2" s="43">
        <v>2237000000</v>
      </c>
      <c r="I2" s="43">
        <v>2281000000</v>
      </c>
      <c r="J2" s="43">
        <v>3415000000</v>
      </c>
      <c r="K2" s="21">
        <v>3145000000</v>
      </c>
      <c r="L2" s="21">
        <v>3653000000</v>
      </c>
    </row>
    <row r="3" spans="1:12" s="21" customFormat="1" x14ac:dyDescent="0.25">
      <c r="A3" s="21" t="s">
        <v>16</v>
      </c>
      <c r="B3" s="22">
        <v>6394000000</v>
      </c>
      <c r="C3" s="22">
        <v>5581000000</v>
      </c>
      <c r="D3" s="22">
        <v>4917000000</v>
      </c>
      <c r="E3" s="22">
        <v>4090000000</v>
      </c>
      <c r="F3" s="43">
        <v>3643000000</v>
      </c>
      <c r="G3" s="43">
        <v>4158000000</v>
      </c>
      <c r="H3" s="43">
        <v>3553000000</v>
      </c>
      <c r="I3" s="43">
        <v>2508000000</v>
      </c>
      <c r="J3" s="43">
        <v>2906000000</v>
      </c>
      <c r="K3" s="21">
        <v>3418000000</v>
      </c>
      <c r="L3" s="21">
        <v>3967000000</v>
      </c>
    </row>
    <row r="4" spans="1:12" s="21" customFormat="1" x14ac:dyDescent="0.25">
      <c r="A4" s="21" t="s">
        <v>17</v>
      </c>
      <c r="B4" s="22">
        <v>1484000000</v>
      </c>
      <c r="C4" s="22">
        <v>1514000000</v>
      </c>
      <c r="D4" s="22">
        <v>1577000000</v>
      </c>
      <c r="E4" s="22">
        <v>1645000000</v>
      </c>
      <c r="F4" s="43">
        <v>1748000000</v>
      </c>
      <c r="G4" s="43">
        <v>1963000000</v>
      </c>
      <c r="H4" s="43">
        <v>1977000000</v>
      </c>
      <c r="I4" s="43">
        <v>1963000000</v>
      </c>
      <c r="J4" s="43">
        <v>2205000000</v>
      </c>
      <c r="K4" s="21">
        <v>2470000000</v>
      </c>
      <c r="L4" s="21">
        <v>2726000000</v>
      </c>
    </row>
    <row r="5" spans="1:12" x14ac:dyDescent="0.25">
      <c r="A5" s="10" t="s">
        <v>18</v>
      </c>
      <c r="B5" s="22">
        <v>2827000000</v>
      </c>
      <c r="C5" s="22">
        <v>2903000000</v>
      </c>
      <c r="D5" s="22">
        <v>2966000000</v>
      </c>
      <c r="E5" s="22">
        <v>2968000000</v>
      </c>
      <c r="F5" s="43">
        <v>3026000000</v>
      </c>
      <c r="G5" s="43">
        <v>3121000000</v>
      </c>
      <c r="H5" s="43">
        <v>3294000000</v>
      </c>
      <c r="I5" s="43">
        <v>3375000000</v>
      </c>
      <c r="J5" s="43">
        <v>3828000000</v>
      </c>
      <c r="K5" s="43">
        <v>4127000000</v>
      </c>
      <c r="L5" s="100">
        <v>4376000000</v>
      </c>
    </row>
    <row r="6" spans="1:12" x14ac:dyDescent="0.25">
      <c r="A6" s="10" t="s">
        <v>19</v>
      </c>
      <c r="B6" s="22">
        <v>3530000000</v>
      </c>
      <c r="C6" s="22">
        <v>4097000000</v>
      </c>
      <c r="D6" s="22">
        <v>4580000000</v>
      </c>
      <c r="E6" s="22">
        <v>5182000000</v>
      </c>
      <c r="F6" s="43">
        <v>5761000000</v>
      </c>
      <c r="G6" s="43">
        <v>6362000000</v>
      </c>
      <c r="H6" s="43">
        <v>6857000000</v>
      </c>
      <c r="I6" s="43">
        <v>7490000000</v>
      </c>
      <c r="J6" s="43">
        <v>9027000000</v>
      </c>
      <c r="K6" s="43">
        <v>10716000000</v>
      </c>
      <c r="L6" s="100">
        <v>11383000000</v>
      </c>
    </row>
    <row r="7" spans="1:12" x14ac:dyDescent="0.25">
      <c r="A7" s="10" t="s">
        <v>20</v>
      </c>
      <c r="B7" s="22">
        <v>4966000000</v>
      </c>
      <c r="C7" s="22">
        <v>4608000000</v>
      </c>
      <c r="D7" s="22">
        <v>4355000000</v>
      </c>
      <c r="E7" s="22">
        <v>4132000000</v>
      </c>
      <c r="F7" s="43">
        <v>3938000000</v>
      </c>
      <c r="G7" s="43">
        <v>3670000000</v>
      </c>
      <c r="H7" s="43">
        <v>3362000000</v>
      </c>
      <c r="I7" s="43">
        <v>3187000000</v>
      </c>
      <c r="J7" s="43">
        <v>3314000000</v>
      </c>
      <c r="K7" s="43">
        <v>3228000000</v>
      </c>
      <c r="L7" s="100">
        <v>3063000000</v>
      </c>
    </row>
    <row r="8" spans="1:12" x14ac:dyDescent="0.25">
      <c r="A8"/>
      <c r="H8" s="21"/>
      <c r="I8" s="21"/>
      <c r="J8" s="10"/>
    </row>
    <row r="9" spans="1:12" x14ac:dyDescent="0.25">
      <c r="A9"/>
      <c r="D9" s="16"/>
      <c r="E9" s="16"/>
      <c r="J9" s="43"/>
      <c r="K9" s="43"/>
    </row>
    <row r="26" spans="11:11" x14ac:dyDescent="0.25">
      <c r="K26"/>
    </row>
    <row r="27" spans="11:11" x14ac:dyDescent="0.25">
      <c r="K27"/>
    </row>
  </sheetData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L11"/>
  <sheetViews>
    <sheetView workbookViewId="0">
      <selection activeCell="L1" sqref="L1:L3"/>
    </sheetView>
  </sheetViews>
  <sheetFormatPr defaultRowHeight="15" x14ac:dyDescent="0.25"/>
  <cols>
    <col min="1" max="1" width="43.42578125" customWidth="1"/>
    <col min="8" max="9" width="8.85546875"/>
    <col min="10" max="10" width="8.7109375" style="6"/>
    <col min="11" max="11" width="9.140625" style="6"/>
  </cols>
  <sheetData>
    <row r="1" spans="1:12" x14ac:dyDescent="0.25">
      <c r="A1" t="s">
        <v>159</v>
      </c>
      <c r="B1">
        <v>2015</v>
      </c>
      <c r="C1">
        <v>2016</v>
      </c>
      <c r="D1">
        <v>2017</v>
      </c>
      <c r="E1">
        <v>2018</v>
      </c>
      <c r="F1">
        <v>2019</v>
      </c>
      <c r="G1">
        <v>2020</v>
      </c>
      <c r="H1">
        <v>2021</v>
      </c>
      <c r="I1">
        <v>2022</v>
      </c>
      <c r="J1" s="6">
        <v>2023</v>
      </c>
      <c r="K1" s="6">
        <v>2024</v>
      </c>
      <c r="L1">
        <v>2025</v>
      </c>
    </row>
    <row r="2" spans="1:12" x14ac:dyDescent="0.25">
      <c r="A2" t="s">
        <v>160</v>
      </c>
      <c r="B2" s="7">
        <v>37030</v>
      </c>
      <c r="C2" s="7">
        <v>22327</v>
      </c>
      <c r="D2" s="7">
        <v>16821</v>
      </c>
      <c r="E2" s="7">
        <v>14565</v>
      </c>
      <c r="F2" s="7">
        <v>15600</v>
      </c>
      <c r="G2" s="7">
        <v>31000</v>
      </c>
      <c r="H2" s="7">
        <v>17100</v>
      </c>
      <c r="I2" s="7">
        <v>14000</v>
      </c>
      <c r="J2" s="7">
        <v>20987</v>
      </c>
      <c r="K2" s="7">
        <v>27703</v>
      </c>
      <c r="L2" s="12">
        <v>30399</v>
      </c>
    </row>
    <row r="3" spans="1:12" x14ac:dyDescent="0.25">
      <c r="A3" t="s">
        <v>161</v>
      </c>
      <c r="B3" s="7">
        <v>17804</v>
      </c>
      <c r="C3" s="7">
        <v>9940</v>
      </c>
      <c r="D3" s="7">
        <v>5537</v>
      </c>
      <c r="E3" s="7">
        <v>3857</v>
      </c>
      <c r="F3" s="7">
        <v>3500</v>
      </c>
      <c r="G3" s="7">
        <v>4500</v>
      </c>
      <c r="H3" s="7">
        <v>3600</v>
      </c>
      <c r="I3" s="7">
        <v>3200</v>
      </c>
      <c r="J3" s="7">
        <v>3599</v>
      </c>
      <c r="K3" s="7">
        <v>4108</v>
      </c>
      <c r="L3" s="12">
        <v>4167</v>
      </c>
    </row>
    <row r="6" spans="1:12" ht="15" customHeight="1" x14ac:dyDescent="0.25"/>
    <row r="10" spans="1:12" x14ac:dyDescent="0.25">
      <c r="I10" s="12"/>
    </row>
    <row r="11" spans="1:12" x14ac:dyDescent="0.25">
      <c r="I11" s="12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L10"/>
  <sheetViews>
    <sheetView workbookViewId="0">
      <selection activeCell="L1" sqref="L1:L5"/>
    </sheetView>
  </sheetViews>
  <sheetFormatPr defaultColWidth="9.140625" defaultRowHeight="15" x14ac:dyDescent="0.25"/>
  <cols>
    <col min="1" max="1" width="48.42578125" customWidth="1"/>
    <col min="2" max="9" width="8.7109375" customWidth="1"/>
    <col min="10" max="11" width="8.7109375" style="6" customWidth="1"/>
  </cols>
  <sheetData>
    <row r="1" spans="1:12" x14ac:dyDescent="0.25">
      <c r="B1">
        <v>2015</v>
      </c>
      <c r="C1">
        <v>2016</v>
      </c>
      <c r="D1">
        <v>2017</v>
      </c>
      <c r="E1">
        <v>2018</v>
      </c>
      <c r="F1">
        <v>2019</v>
      </c>
      <c r="G1">
        <v>2020</v>
      </c>
      <c r="H1">
        <v>2021</v>
      </c>
      <c r="I1">
        <v>2022</v>
      </c>
      <c r="J1" s="6">
        <v>2023</v>
      </c>
      <c r="K1" s="6">
        <v>2024</v>
      </c>
      <c r="L1">
        <v>2025</v>
      </c>
    </row>
    <row r="2" spans="1:12" x14ac:dyDescent="0.25">
      <c r="A2" s="45" t="s">
        <v>162</v>
      </c>
      <c r="B2" s="56">
        <v>4564</v>
      </c>
      <c r="C2" s="56">
        <v>5207</v>
      </c>
      <c r="D2" s="56">
        <v>5708</v>
      </c>
      <c r="E2" s="56">
        <v>7039</v>
      </c>
      <c r="F2" s="7">
        <v>8739</v>
      </c>
      <c r="G2" s="7">
        <v>6028</v>
      </c>
      <c r="H2" s="7">
        <v>7804</v>
      </c>
      <c r="I2" s="7">
        <v>12946</v>
      </c>
      <c r="J2" s="7">
        <v>16144</v>
      </c>
      <c r="K2" s="7">
        <v>25455</v>
      </c>
      <c r="L2" s="12">
        <v>40172</v>
      </c>
    </row>
    <row r="3" spans="1:12" x14ac:dyDescent="0.25">
      <c r="A3" s="45" t="s">
        <v>163</v>
      </c>
      <c r="B3" s="56">
        <v>379</v>
      </c>
      <c r="C3" s="56">
        <v>402</v>
      </c>
      <c r="D3" s="56">
        <v>587</v>
      </c>
      <c r="E3" s="56">
        <v>523</v>
      </c>
      <c r="F3" s="56">
        <v>707</v>
      </c>
      <c r="G3" s="56">
        <v>538</v>
      </c>
      <c r="H3" s="56">
        <v>690</v>
      </c>
      <c r="I3" s="56">
        <v>955</v>
      </c>
      <c r="J3" s="56">
        <v>995</v>
      </c>
      <c r="K3" s="56">
        <v>2384</v>
      </c>
      <c r="L3" s="12">
        <v>5508</v>
      </c>
    </row>
    <row r="4" spans="1:12" x14ac:dyDescent="0.25">
      <c r="A4" s="45" t="s">
        <v>164</v>
      </c>
      <c r="B4" s="56">
        <v>284</v>
      </c>
      <c r="C4" s="56">
        <v>228</v>
      </c>
      <c r="D4" s="56">
        <v>227</v>
      </c>
      <c r="E4" s="56">
        <v>278</v>
      </c>
      <c r="F4" s="56">
        <v>290</v>
      </c>
      <c r="G4" s="56">
        <v>267</v>
      </c>
      <c r="H4" s="56">
        <v>444</v>
      </c>
      <c r="I4" s="56">
        <v>706</v>
      </c>
      <c r="J4" s="56">
        <v>1344</v>
      </c>
      <c r="K4" s="56">
        <v>2837</v>
      </c>
      <c r="L4" s="12">
        <v>3312</v>
      </c>
    </row>
    <row r="5" spans="1:12" x14ac:dyDescent="0.25">
      <c r="A5" s="45" t="s">
        <v>15</v>
      </c>
      <c r="B5" s="56">
        <v>18</v>
      </c>
      <c r="C5" s="56">
        <v>6</v>
      </c>
      <c r="D5" s="56">
        <v>43</v>
      </c>
      <c r="E5" s="56">
        <v>24</v>
      </c>
      <c r="F5" s="56">
        <v>10</v>
      </c>
      <c r="G5" s="56">
        <v>33</v>
      </c>
      <c r="H5" s="56">
        <v>54</v>
      </c>
      <c r="I5" s="56">
        <v>306</v>
      </c>
      <c r="J5" s="56">
        <v>581</v>
      </c>
      <c r="K5" s="56">
        <v>528</v>
      </c>
      <c r="L5" s="12">
        <v>442</v>
      </c>
    </row>
    <row r="6" spans="1:12" x14ac:dyDescent="0.25">
      <c r="E6" s="7"/>
    </row>
    <row r="7" spans="1:12" x14ac:dyDescent="0.25">
      <c r="E7" s="7"/>
      <c r="J7" s="7"/>
      <c r="K7" s="7"/>
    </row>
    <row r="8" spans="1:12" x14ac:dyDescent="0.25">
      <c r="G8" s="56"/>
    </row>
    <row r="9" spans="1:12" x14ac:dyDescent="0.25">
      <c r="G9" s="56"/>
      <c r="K9" s="7"/>
    </row>
    <row r="10" spans="1:12" x14ac:dyDescent="0.25">
      <c r="G10" s="56"/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L6"/>
  <sheetViews>
    <sheetView workbookViewId="0">
      <selection activeCell="L1" sqref="L1:L5"/>
    </sheetView>
  </sheetViews>
  <sheetFormatPr defaultColWidth="9.140625" defaultRowHeight="15" x14ac:dyDescent="0.25"/>
  <cols>
    <col min="1" max="1" width="57.140625" bestFit="1" customWidth="1"/>
    <col min="10" max="11" width="9.140625" style="6"/>
  </cols>
  <sheetData>
    <row r="1" spans="1:12" x14ac:dyDescent="0.25">
      <c r="B1">
        <v>2015</v>
      </c>
      <c r="C1">
        <v>2016</v>
      </c>
      <c r="D1">
        <v>2017</v>
      </c>
      <c r="E1">
        <v>2018</v>
      </c>
      <c r="F1">
        <v>2019</v>
      </c>
      <c r="G1">
        <v>2020</v>
      </c>
      <c r="H1">
        <v>2021</v>
      </c>
      <c r="I1">
        <v>2022</v>
      </c>
      <c r="J1" s="6">
        <v>2023</v>
      </c>
      <c r="K1" s="6">
        <v>2024</v>
      </c>
      <c r="L1">
        <v>2025</v>
      </c>
    </row>
    <row r="2" spans="1:12" x14ac:dyDescent="0.25">
      <c r="A2" s="45" t="s">
        <v>165</v>
      </c>
      <c r="B2" s="56">
        <v>2388</v>
      </c>
      <c r="C2" s="56">
        <v>2470</v>
      </c>
      <c r="D2" s="56">
        <v>3144</v>
      </c>
      <c r="E2" s="56">
        <v>3017</v>
      </c>
      <c r="F2" s="56">
        <v>4520</v>
      </c>
      <c r="G2" s="56">
        <v>3200</v>
      </c>
      <c r="H2" s="56">
        <v>3840</v>
      </c>
      <c r="I2" s="56">
        <v>4012</v>
      </c>
      <c r="J2" s="56">
        <v>4085</v>
      </c>
      <c r="K2" s="56">
        <v>4048</v>
      </c>
      <c r="L2" s="12">
        <v>2413</v>
      </c>
    </row>
    <row r="3" spans="1:12" x14ac:dyDescent="0.25">
      <c r="A3" s="45" t="s">
        <v>166</v>
      </c>
      <c r="B3" s="56">
        <v>530</v>
      </c>
      <c r="C3" s="56">
        <v>498</v>
      </c>
      <c r="D3" s="56">
        <v>654</v>
      </c>
      <c r="E3" s="56">
        <v>528</v>
      </c>
      <c r="F3" s="56">
        <v>775</v>
      </c>
      <c r="G3" s="56">
        <v>612</v>
      </c>
      <c r="H3" s="56">
        <v>705</v>
      </c>
      <c r="I3" s="56">
        <v>943</v>
      </c>
      <c r="J3" s="56">
        <v>1049</v>
      </c>
      <c r="K3" s="56">
        <v>754</v>
      </c>
      <c r="L3" s="12">
        <v>737</v>
      </c>
    </row>
    <row r="4" spans="1:12" x14ac:dyDescent="0.25">
      <c r="A4" s="45" t="s">
        <v>167</v>
      </c>
      <c r="B4" s="56">
        <v>101</v>
      </c>
      <c r="C4" s="56">
        <v>99</v>
      </c>
      <c r="D4" s="56">
        <v>135</v>
      </c>
      <c r="E4" s="56">
        <v>125</v>
      </c>
      <c r="F4" s="56">
        <v>166</v>
      </c>
      <c r="G4" s="56">
        <v>184</v>
      </c>
      <c r="H4" s="56">
        <v>220</v>
      </c>
      <c r="I4" s="56">
        <v>274</v>
      </c>
      <c r="J4" s="56">
        <v>272</v>
      </c>
      <c r="K4" s="56">
        <v>199</v>
      </c>
      <c r="L4" s="12">
        <v>164</v>
      </c>
    </row>
    <row r="5" spans="1:12" x14ac:dyDescent="0.25">
      <c r="A5" s="45" t="s">
        <v>168</v>
      </c>
      <c r="B5" s="56">
        <v>15</v>
      </c>
      <c r="C5" s="56">
        <v>20</v>
      </c>
      <c r="D5" s="56">
        <v>37</v>
      </c>
      <c r="E5" s="56">
        <v>21</v>
      </c>
      <c r="F5" s="56">
        <v>10</v>
      </c>
      <c r="G5" s="56">
        <v>28</v>
      </c>
      <c r="H5" s="56">
        <v>90</v>
      </c>
      <c r="I5" s="56">
        <v>144</v>
      </c>
      <c r="J5" s="56">
        <v>93</v>
      </c>
      <c r="K5" s="56">
        <v>137</v>
      </c>
      <c r="L5" s="12">
        <v>0</v>
      </c>
    </row>
    <row r="6" spans="1:12" x14ac:dyDescent="0.25">
      <c r="F6" s="12"/>
      <c r="G6" s="12"/>
      <c r="H6" s="63"/>
      <c r="I6" s="63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L33"/>
  <sheetViews>
    <sheetView workbookViewId="0">
      <selection activeCell="A3" sqref="A3"/>
    </sheetView>
  </sheetViews>
  <sheetFormatPr defaultRowHeight="15" x14ac:dyDescent="0.25"/>
  <cols>
    <col min="1" max="1" width="54.5703125" customWidth="1"/>
    <col min="9" max="9" width="8.85546875" style="6"/>
    <col min="10" max="10" width="8.7109375" style="6"/>
  </cols>
  <sheetData>
    <row r="1" spans="1:12" x14ac:dyDescent="0.25">
      <c r="A1" t="s">
        <v>169</v>
      </c>
      <c r="B1">
        <v>2015</v>
      </c>
      <c r="C1">
        <v>2016</v>
      </c>
      <c r="D1">
        <v>2017</v>
      </c>
      <c r="E1">
        <v>2018</v>
      </c>
      <c r="F1">
        <v>2019</v>
      </c>
      <c r="G1">
        <v>2020</v>
      </c>
      <c r="H1">
        <v>2021</v>
      </c>
      <c r="I1" s="6">
        <v>2022</v>
      </c>
      <c r="J1" s="6">
        <v>2023</v>
      </c>
      <c r="K1">
        <v>2024</v>
      </c>
      <c r="L1">
        <v>2025</v>
      </c>
    </row>
    <row r="2" spans="1:12" x14ac:dyDescent="0.25">
      <c r="A2" s="1" t="s">
        <v>170</v>
      </c>
      <c r="B2" s="11">
        <v>96</v>
      </c>
      <c r="G2" s="8"/>
      <c r="H2" s="8"/>
    </row>
    <row r="3" spans="1:12" ht="15" customHeight="1" x14ac:dyDescent="0.25">
      <c r="A3" s="1" t="s">
        <v>171</v>
      </c>
      <c r="B3" s="11">
        <v>96</v>
      </c>
      <c r="C3" s="11">
        <v>96</v>
      </c>
      <c r="D3" s="11">
        <v>98</v>
      </c>
      <c r="E3" s="11">
        <v>98</v>
      </c>
      <c r="F3" s="6">
        <v>98</v>
      </c>
      <c r="G3" s="6">
        <v>99</v>
      </c>
      <c r="H3" s="6">
        <v>99</v>
      </c>
      <c r="I3" s="6">
        <v>99</v>
      </c>
      <c r="J3" s="6">
        <v>99</v>
      </c>
      <c r="K3" s="6">
        <v>99</v>
      </c>
      <c r="L3">
        <v>99</v>
      </c>
    </row>
    <row r="4" spans="1:12" x14ac:dyDescent="0.25">
      <c r="A4" s="1" t="s">
        <v>172</v>
      </c>
      <c r="B4" s="11">
        <v>88</v>
      </c>
      <c r="C4" s="11">
        <v>91</v>
      </c>
      <c r="D4" s="11">
        <v>92</v>
      </c>
      <c r="E4" s="11">
        <v>92</v>
      </c>
      <c r="F4" s="6">
        <v>90</v>
      </c>
      <c r="G4" s="6">
        <v>92</v>
      </c>
      <c r="H4" s="6">
        <v>94</v>
      </c>
      <c r="I4" s="6">
        <v>94</v>
      </c>
      <c r="J4" s="6">
        <v>89</v>
      </c>
      <c r="K4" s="6">
        <v>90</v>
      </c>
      <c r="L4">
        <v>92</v>
      </c>
    </row>
    <row r="5" spans="1:12" x14ac:dyDescent="0.25">
      <c r="A5" s="1" t="s">
        <v>173</v>
      </c>
      <c r="B5" s="11">
        <v>94</v>
      </c>
      <c r="C5" s="11">
        <v>93</v>
      </c>
      <c r="D5" s="11">
        <v>93</v>
      </c>
      <c r="E5" s="11">
        <v>91</v>
      </c>
      <c r="F5" s="6">
        <v>90</v>
      </c>
      <c r="G5" s="6">
        <v>88</v>
      </c>
      <c r="H5" s="6">
        <v>85</v>
      </c>
      <c r="I5" s="6">
        <v>84</v>
      </c>
      <c r="J5" s="6">
        <v>83</v>
      </c>
      <c r="K5" s="6">
        <v>88</v>
      </c>
      <c r="L5">
        <v>86</v>
      </c>
    </row>
    <row r="6" spans="1:12" x14ac:dyDescent="0.25">
      <c r="A6" s="1" t="s">
        <v>174</v>
      </c>
      <c r="B6" s="11">
        <v>94</v>
      </c>
      <c r="C6" s="11">
        <v>92</v>
      </c>
      <c r="D6" s="11">
        <v>91</v>
      </c>
      <c r="E6" s="11">
        <v>90</v>
      </c>
      <c r="F6" s="6">
        <v>88</v>
      </c>
      <c r="G6" s="6">
        <v>88</v>
      </c>
      <c r="H6" s="6">
        <v>78</v>
      </c>
      <c r="I6" s="6">
        <v>73</v>
      </c>
      <c r="J6" s="6">
        <v>84</v>
      </c>
      <c r="K6" s="6">
        <v>87</v>
      </c>
      <c r="L6">
        <v>81</v>
      </c>
    </row>
    <row r="14" spans="1:12" x14ac:dyDescent="0.25">
      <c r="A14" s="1"/>
    </row>
    <row r="15" spans="1:12" x14ac:dyDescent="0.25">
      <c r="A15" s="1"/>
    </row>
    <row r="29" spans="2:4" x14ac:dyDescent="0.25">
      <c r="B29" s="55"/>
    </row>
    <row r="30" spans="2:4" x14ac:dyDescent="0.25">
      <c r="B30" s="55"/>
      <c r="C30" s="55"/>
      <c r="D30" s="55"/>
    </row>
    <row r="31" spans="2:4" x14ac:dyDescent="0.25">
      <c r="B31" s="55"/>
      <c r="C31" s="55"/>
      <c r="D31" s="55"/>
    </row>
    <row r="32" spans="2:4" x14ac:dyDescent="0.25">
      <c r="B32" s="55"/>
      <c r="C32" s="55"/>
      <c r="D32" s="55"/>
    </row>
    <row r="33" spans="2:4" x14ac:dyDescent="0.25">
      <c r="B33" s="55"/>
      <c r="C33" s="55"/>
      <c r="D33" s="55"/>
    </row>
  </sheetData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U18"/>
  <sheetViews>
    <sheetView zoomScale="75" zoomScaleNormal="75" workbookViewId="0">
      <selection activeCell="U7" sqref="U7"/>
    </sheetView>
  </sheetViews>
  <sheetFormatPr defaultColWidth="9.140625" defaultRowHeight="15" x14ac:dyDescent="0.25"/>
  <cols>
    <col min="1" max="1" width="34.5703125" style="15" bestFit="1" customWidth="1"/>
    <col min="2" max="9" width="9.140625" style="15"/>
    <col min="10" max="10" width="9.140625" style="6"/>
    <col min="11" max="16384" width="9.140625" style="15"/>
  </cols>
  <sheetData>
    <row r="1" spans="1:21" x14ac:dyDescent="0.25">
      <c r="A1" t="s">
        <v>175</v>
      </c>
      <c r="B1" s="15">
        <v>2015</v>
      </c>
      <c r="C1" s="15">
        <v>2016</v>
      </c>
      <c r="D1" s="15">
        <v>2017</v>
      </c>
      <c r="E1" s="15">
        <v>2018</v>
      </c>
      <c r="F1">
        <v>2019</v>
      </c>
      <c r="G1">
        <v>2020</v>
      </c>
      <c r="H1">
        <v>2021</v>
      </c>
      <c r="I1">
        <v>2022</v>
      </c>
      <c r="J1" s="6">
        <v>2023</v>
      </c>
      <c r="K1" s="15">
        <v>2024</v>
      </c>
      <c r="L1">
        <v>2025</v>
      </c>
    </row>
    <row r="2" spans="1:21" x14ac:dyDescent="0.25">
      <c r="A2" s="45" t="s">
        <v>176</v>
      </c>
      <c r="B2" s="70">
        <v>99.3</v>
      </c>
      <c r="C2" s="70">
        <v>99</v>
      </c>
      <c r="D2" s="70">
        <v>99.2</v>
      </c>
      <c r="E2" s="70">
        <v>98.9</v>
      </c>
      <c r="F2" s="70">
        <v>99.1</v>
      </c>
      <c r="G2" s="70">
        <v>99</v>
      </c>
      <c r="H2" s="70">
        <v>99.2</v>
      </c>
      <c r="I2" s="70">
        <v>99.4</v>
      </c>
      <c r="J2" s="70">
        <v>99.2</v>
      </c>
      <c r="K2" s="70">
        <v>99.2</v>
      </c>
      <c r="L2" s="106">
        <v>99</v>
      </c>
    </row>
    <row r="3" spans="1:21" x14ac:dyDescent="0.25">
      <c r="A3" s="45" t="s">
        <v>177</v>
      </c>
      <c r="B3" s="69">
        <v>0.4</v>
      </c>
      <c r="C3" s="69">
        <v>0.8</v>
      </c>
      <c r="D3" s="69">
        <v>0.5</v>
      </c>
      <c r="E3" s="69">
        <v>0.8</v>
      </c>
      <c r="F3" s="69">
        <v>0.7</v>
      </c>
      <c r="G3" s="69">
        <v>0.8</v>
      </c>
      <c r="H3" s="69">
        <v>0.7</v>
      </c>
      <c r="I3" s="69">
        <v>0.6</v>
      </c>
      <c r="J3" s="6">
        <v>0.6</v>
      </c>
      <c r="K3" s="69">
        <v>0.6</v>
      </c>
      <c r="L3" s="107">
        <v>0.8</v>
      </c>
    </row>
    <row r="4" spans="1:21" x14ac:dyDescent="0.25">
      <c r="A4" s="45" t="s">
        <v>178</v>
      </c>
      <c r="B4" s="69">
        <v>0</v>
      </c>
      <c r="C4" s="69">
        <v>0.1</v>
      </c>
      <c r="D4" s="69">
        <v>0</v>
      </c>
      <c r="E4" s="69">
        <v>0.1</v>
      </c>
      <c r="F4" s="69">
        <v>0.2</v>
      </c>
      <c r="G4" s="69">
        <v>0.5</v>
      </c>
      <c r="H4" s="69">
        <v>0.8</v>
      </c>
      <c r="I4" s="69">
        <v>0.4</v>
      </c>
      <c r="J4" s="6">
        <v>0.8</v>
      </c>
      <c r="K4" s="69">
        <v>0.5</v>
      </c>
      <c r="L4" s="107">
        <v>0.6</v>
      </c>
    </row>
    <row r="6" spans="1:21" x14ac:dyDescent="0.25">
      <c r="A6"/>
    </row>
    <row r="7" spans="1:21" x14ac:dyDescent="0.25">
      <c r="A7"/>
      <c r="U7"/>
    </row>
    <row r="8" spans="1:21" x14ac:dyDescent="0.25">
      <c r="A8"/>
    </row>
    <row r="9" spans="1:21" x14ac:dyDescent="0.25">
      <c r="A9"/>
    </row>
    <row r="10" spans="1:21" x14ac:dyDescent="0.25">
      <c r="A10"/>
    </row>
    <row r="11" spans="1:21" x14ac:dyDescent="0.25">
      <c r="A11"/>
    </row>
    <row r="12" spans="1:21" x14ac:dyDescent="0.25">
      <c r="A12"/>
    </row>
    <row r="13" spans="1:21" x14ac:dyDescent="0.25">
      <c r="A13"/>
    </row>
    <row r="14" spans="1:21" x14ac:dyDescent="0.25">
      <c r="A14"/>
    </row>
    <row r="15" spans="1:21" x14ac:dyDescent="0.25">
      <c r="A15"/>
    </row>
    <row r="16" spans="1:21" x14ac:dyDescent="0.25">
      <c r="A16"/>
    </row>
    <row r="17" spans="1:1" x14ac:dyDescent="0.25">
      <c r="A17"/>
    </row>
    <row r="18" spans="1:1" x14ac:dyDescent="0.25">
      <c r="A18"/>
    </row>
  </sheetData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FF0000"/>
  </sheetPr>
  <dimension ref="A1:S10"/>
  <sheetViews>
    <sheetView workbookViewId="0">
      <selection activeCell="S2" sqref="S2"/>
    </sheetView>
  </sheetViews>
  <sheetFormatPr defaultRowHeight="15" x14ac:dyDescent="0.25"/>
  <cols>
    <col min="1" max="1" width="38.85546875" customWidth="1"/>
    <col min="17" max="17" width="8.85546875"/>
    <col min="18" max="18" width="8.7109375" style="6"/>
  </cols>
  <sheetData>
    <row r="1" spans="1:19" x14ac:dyDescent="0.25">
      <c r="A1" t="s">
        <v>179</v>
      </c>
      <c r="B1">
        <v>2007</v>
      </c>
      <c r="C1">
        <v>2008</v>
      </c>
      <c r="D1">
        <v>2009</v>
      </c>
      <c r="E1">
        <v>2010</v>
      </c>
      <c r="F1">
        <v>2011</v>
      </c>
      <c r="G1">
        <v>2012</v>
      </c>
      <c r="H1">
        <v>2013</v>
      </c>
      <c r="I1">
        <v>2014</v>
      </c>
      <c r="J1">
        <v>2015</v>
      </c>
      <c r="K1">
        <v>2016</v>
      </c>
      <c r="L1">
        <v>2017</v>
      </c>
      <c r="M1">
        <v>2018</v>
      </c>
      <c r="N1">
        <v>2019</v>
      </c>
      <c r="O1">
        <v>2020</v>
      </c>
      <c r="P1">
        <v>2021</v>
      </c>
      <c r="Q1">
        <v>2022</v>
      </c>
      <c r="R1" s="6">
        <v>2023</v>
      </c>
      <c r="S1">
        <v>2024</v>
      </c>
    </row>
    <row r="2" spans="1:19" x14ac:dyDescent="0.25">
      <c r="A2" t="s">
        <v>180</v>
      </c>
      <c r="B2" s="29">
        <v>6.7</v>
      </c>
      <c r="C2" s="29">
        <v>6.9</v>
      </c>
      <c r="D2" s="29">
        <v>6.9</v>
      </c>
      <c r="E2" s="29">
        <v>7.1</v>
      </c>
      <c r="F2" s="29">
        <v>7</v>
      </c>
      <c r="G2" s="29">
        <v>7</v>
      </c>
      <c r="H2" s="29">
        <v>6.9</v>
      </c>
      <c r="I2" s="29">
        <v>7</v>
      </c>
      <c r="J2" s="29">
        <v>6.9</v>
      </c>
      <c r="K2" s="29">
        <v>7.1</v>
      </c>
      <c r="L2" s="29">
        <v>7.2</v>
      </c>
      <c r="M2" s="29">
        <v>7.1</v>
      </c>
      <c r="N2" s="44">
        <v>7.1</v>
      </c>
      <c r="O2" s="44">
        <v>7.4</v>
      </c>
      <c r="P2" s="44">
        <v>7.5</v>
      </c>
      <c r="Q2" s="44">
        <v>7.5</v>
      </c>
      <c r="R2" s="44">
        <v>7.6</v>
      </c>
    </row>
    <row r="3" spans="1:19" x14ac:dyDescent="0.25">
      <c r="A3" t="s">
        <v>181</v>
      </c>
      <c r="B3" s="29">
        <v>5.4</v>
      </c>
      <c r="C3" s="29">
        <v>5.8</v>
      </c>
      <c r="D3" s="29">
        <v>5.9</v>
      </c>
      <c r="E3" s="29">
        <v>6</v>
      </c>
      <c r="F3" s="29">
        <v>6.3</v>
      </c>
      <c r="G3" s="29">
        <v>6.3</v>
      </c>
      <c r="H3" s="29">
        <v>6.2</v>
      </c>
      <c r="I3" s="29">
        <v>6.2</v>
      </c>
      <c r="J3" s="29">
        <v>6.3</v>
      </c>
      <c r="K3" s="29">
        <v>6.4</v>
      </c>
      <c r="L3" s="29">
        <v>6.7</v>
      </c>
      <c r="M3" s="29">
        <v>6.6</v>
      </c>
      <c r="N3" s="44">
        <v>6.5</v>
      </c>
      <c r="O3" s="44">
        <v>7.2</v>
      </c>
      <c r="P3" s="44">
        <v>7</v>
      </c>
      <c r="Q3" s="44">
        <v>7</v>
      </c>
      <c r="R3" s="44">
        <v>6.9</v>
      </c>
    </row>
    <row r="5" spans="1:19" x14ac:dyDescent="0.25">
      <c r="B5" s="19"/>
    </row>
    <row r="6" spans="1:19" ht="15" customHeight="1" x14ac:dyDescent="0.25">
      <c r="C6" s="4"/>
      <c r="D6" s="4"/>
      <c r="E6" s="4"/>
      <c r="F6" s="4"/>
      <c r="G6" s="4"/>
      <c r="H6" s="4"/>
      <c r="I6" s="4"/>
    </row>
    <row r="9" spans="1:19" x14ac:dyDescent="0.25">
      <c r="P9" s="29"/>
      <c r="Q9" s="29"/>
    </row>
    <row r="10" spans="1:19" x14ac:dyDescent="0.25">
      <c r="P10" s="29"/>
      <c r="Q10" s="29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theme="2"/>
  </sheetPr>
  <dimension ref="A1:L14"/>
  <sheetViews>
    <sheetView workbookViewId="0">
      <selection activeCell="H18" sqref="H18"/>
    </sheetView>
  </sheetViews>
  <sheetFormatPr defaultRowHeight="15" x14ac:dyDescent="0.25"/>
  <cols>
    <col min="1" max="1" width="35.42578125" customWidth="1"/>
    <col min="6" max="8" width="9.28515625" bestFit="1" customWidth="1"/>
    <col min="9" max="10" width="9" style="6" bestFit="1" customWidth="1"/>
    <col min="11" max="11" width="9.28515625" bestFit="1" customWidth="1"/>
  </cols>
  <sheetData>
    <row r="1" spans="1:12" x14ac:dyDescent="0.25">
      <c r="A1" t="s">
        <v>182</v>
      </c>
      <c r="B1">
        <v>2015</v>
      </c>
      <c r="C1">
        <v>2016</v>
      </c>
      <c r="D1">
        <v>2017</v>
      </c>
      <c r="E1">
        <v>2018</v>
      </c>
      <c r="F1">
        <v>2019</v>
      </c>
      <c r="G1">
        <v>2020</v>
      </c>
      <c r="H1">
        <v>2021</v>
      </c>
      <c r="I1" s="6">
        <v>2022</v>
      </c>
      <c r="J1" s="6">
        <v>2023</v>
      </c>
      <c r="K1">
        <v>2024</v>
      </c>
      <c r="L1" s="6">
        <v>2025</v>
      </c>
    </row>
    <row r="2" spans="1:12" x14ac:dyDescent="0.25">
      <c r="A2" t="s">
        <v>183</v>
      </c>
      <c r="B2" s="12">
        <v>9716</v>
      </c>
      <c r="C2" s="12">
        <v>10789</v>
      </c>
      <c r="D2" s="12">
        <v>8047</v>
      </c>
      <c r="E2" s="12">
        <v>7415</v>
      </c>
      <c r="F2" s="7">
        <v>7751</v>
      </c>
      <c r="G2" s="7">
        <v>6588</v>
      </c>
      <c r="H2" s="7">
        <v>6851</v>
      </c>
      <c r="I2" s="7">
        <v>7890</v>
      </c>
      <c r="J2" s="7">
        <v>7613</v>
      </c>
      <c r="K2" s="7">
        <v>5946</v>
      </c>
      <c r="L2" s="7">
        <v>6020</v>
      </c>
    </row>
    <row r="4" spans="1:12" x14ac:dyDescent="0.25">
      <c r="F4" s="12"/>
      <c r="G4" s="12"/>
      <c r="H4" s="12"/>
      <c r="I4" s="12"/>
      <c r="J4" s="12"/>
      <c r="K4" s="12"/>
    </row>
    <row r="8" spans="1:12" x14ac:dyDescent="0.25">
      <c r="H8" s="12"/>
      <c r="I8" s="7"/>
    </row>
    <row r="9" spans="1:12" x14ac:dyDescent="0.25">
      <c r="H9" s="54"/>
      <c r="I9" s="97"/>
    </row>
    <row r="14" spans="1:12" ht="15" customHeight="1" x14ac:dyDescent="0.25">
      <c r="A14" s="5"/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theme="2"/>
  </sheetPr>
  <dimension ref="A1:L16"/>
  <sheetViews>
    <sheetView workbookViewId="0">
      <selection activeCell="F12" sqref="F12"/>
    </sheetView>
  </sheetViews>
  <sheetFormatPr defaultRowHeight="15" x14ac:dyDescent="0.25"/>
  <cols>
    <col min="1" max="1" width="35.42578125" customWidth="1"/>
    <col min="9" max="9" width="8.85546875"/>
    <col min="10" max="10" width="8.7109375" style="6"/>
  </cols>
  <sheetData>
    <row r="1" spans="1:12" x14ac:dyDescent="0.25">
      <c r="A1" t="s">
        <v>184</v>
      </c>
      <c r="B1">
        <v>2015</v>
      </c>
      <c r="C1">
        <v>2016</v>
      </c>
      <c r="D1">
        <v>2017</v>
      </c>
      <c r="E1">
        <v>2018</v>
      </c>
      <c r="F1">
        <v>2019</v>
      </c>
      <c r="G1">
        <v>2020</v>
      </c>
      <c r="H1">
        <v>2021</v>
      </c>
      <c r="I1">
        <v>2022</v>
      </c>
      <c r="J1" s="6">
        <v>2023</v>
      </c>
      <c r="K1" s="6">
        <v>2024</v>
      </c>
      <c r="L1" s="6">
        <v>2025</v>
      </c>
    </row>
    <row r="2" spans="1:12" x14ac:dyDescent="0.25">
      <c r="A2" t="s">
        <v>185</v>
      </c>
      <c r="B2" s="12">
        <v>85000</v>
      </c>
      <c r="C2" s="12">
        <v>81700</v>
      </c>
      <c r="D2" s="12">
        <v>76600</v>
      </c>
      <c r="E2" s="7">
        <v>65000</v>
      </c>
      <c r="F2" s="7">
        <v>68800</v>
      </c>
      <c r="G2" s="7">
        <v>85000</v>
      </c>
      <c r="H2" s="7">
        <v>80700</v>
      </c>
      <c r="I2" s="7">
        <v>68500</v>
      </c>
      <c r="J2" s="7">
        <v>69100</v>
      </c>
      <c r="K2" s="7">
        <v>68300</v>
      </c>
      <c r="L2" s="7">
        <v>65700</v>
      </c>
    </row>
    <row r="8" spans="1:12" x14ac:dyDescent="0.25">
      <c r="H8" s="12"/>
      <c r="I8" s="12"/>
    </row>
    <row r="9" spans="1:12" x14ac:dyDescent="0.25">
      <c r="H9" s="54"/>
      <c r="I9" s="54"/>
    </row>
    <row r="16" spans="1:12" ht="15" customHeight="1" x14ac:dyDescent="0.25">
      <c r="A16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11"/>
  <sheetViews>
    <sheetView workbookViewId="0">
      <pane xSplit="1" ySplit="1" topLeftCell="M2" activePane="bottomRight" state="frozen"/>
      <selection pane="topRight" activeCell="L19" sqref="L19"/>
      <selection pane="bottomLeft" activeCell="L19" sqref="L19"/>
      <selection pane="bottomRight" activeCell="A2" sqref="A2"/>
    </sheetView>
  </sheetViews>
  <sheetFormatPr defaultColWidth="9.140625" defaultRowHeight="15" x14ac:dyDescent="0.25"/>
  <cols>
    <col min="1" max="1" width="31.5703125" style="15" customWidth="1"/>
    <col min="2" max="18" width="14.5703125" style="15" customWidth="1"/>
    <col min="19" max="19" width="14.85546875" style="15" customWidth="1"/>
    <col min="20" max="21" width="15" style="15" bestFit="1" customWidth="1"/>
    <col min="22" max="22" width="15" style="6" bestFit="1" customWidth="1"/>
    <col min="23" max="24" width="17.140625" style="6" customWidth="1"/>
    <col min="25" max="25" width="15.42578125" style="15" bestFit="1" customWidth="1"/>
    <col min="26" max="16384" width="9.140625" style="15"/>
  </cols>
  <sheetData>
    <row r="1" spans="1:25" x14ac:dyDescent="0.25">
      <c r="A1" s="15" t="s">
        <v>21</v>
      </c>
      <c r="B1" s="15">
        <v>2004</v>
      </c>
      <c r="C1" s="15">
        <v>2005</v>
      </c>
      <c r="D1" s="15">
        <v>2006</v>
      </c>
      <c r="E1" s="15">
        <v>2007</v>
      </c>
      <c r="F1" s="15">
        <v>2008</v>
      </c>
      <c r="G1" s="15">
        <v>2009</v>
      </c>
      <c r="H1" s="15">
        <v>2010</v>
      </c>
      <c r="I1" s="15">
        <v>2011</v>
      </c>
      <c r="J1" s="15">
        <v>2012</v>
      </c>
      <c r="K1" s="15">
        <v>2013</v>
      </c>
      <c r="L1" s="15">
        <v>2014</v>
      </c>
      <c r="M1" s="15">
        <v>2015</v>
      </c>
      <c r="N1" s="15">
        <v>2016</v>
      </c>
      <c r="O1">
        <v>2015</v>
      </c>
      <c r="P1">
        <v>2016</v>
      </c>
      <c r="Q1" s="15">
        <v>2017</v>
      </c>
      <c r="R1" s="15">
        <v>2018</v>
      </c>
      <c r="S1">
        <v>2019</v>
      </c>
      <c r="T1">
        <v>2020</v>
      </c>
      <c r="U1">
        <v>2021</v>
      </c>
      <c r="V1" s="6">
        <v>2022</v>
      </c>
      <c r="W1" s="6">
        <v>2023</v>
      </c>
      <c r="X1" s="6">
        <v>2024</v>
      </c>
      <c r="Y1" s="6">
        <v>2025</v>
      </c>
    </row>
    <row r="2" spans="1:25" s="21" customFormat="1" x14ac:dyDescent="0.25">
      <c r="A2" s="21" t="s">
        <v>22</v>
      </c>
      <c r="B2" s="22">
        <v>4376000000</v>
      </c>
      <c r="C2" s="22">
        <v>4381000000</v>
      </c>
      <c r="D2" s="22">
        <v>4075000000</v>
      </c>
      <c r="E2" s="22">
        <v>3092000000</v>
      </c>
      <c r="F2" s="22">
        <v>2716000000</v>
      </c>
      <c r="G2" s="22">
        <v>4675000000</v>
      </c>
      <c r="H2" s="22">
        <v>5385000000</v>
      </c>
      <c r="I2" s="22">
        <v>4900000000</v>
      </c>
      <c r="J2" s="22">
        <v>5937000000</v>
      </c>
      <c r="K2" s="22">
        <v>6620000000</v>
      </c>
      <c r="L2" s="22">
        <v>6932000000</v>
      </c>
      <c r="M2" s="22">
        <v>6394000000</v>
      </c>
      <c r="N2" s="22">
        <v>5581000000</v>
      </c>
      <c r="O2" s="22">
        <v>6394000000</v>
      </c>
      <c r="P2" s="22">
        <v>5581000000</v>
      </c>
      <c r="Q2" s="22">
        <v>4917000000</v>
      </c>
      <c r="R2" s="22">
        <v>4090000000</v>
      </c>
      <c r="S2" s="51">
        <v>3643000000</v>
      </c>
      <c r="T2" s="51">
        <v>4158000000</v>
      </c>
      <c r="U2" s="51">
        <v>3553000000</v>
      </c>
      <c r="V2" s="10">
        <v>2508000000</v>
      </c>
      <c r="W2" s="43">
        <v>2906000000</v>
      </c>
      <c r="X2" s="43">
        <v>3418000000</v>
      </c>
      <c r="Y2" s="21">
        <v>3967000000</v>
      </c>
    </row>
    <row r="3" spans="1:25" x14ac:dyDescent="0.25">
      <c r="A3" s="15" t="s">
        <v>23</v>
      </c>
      <c r="B3" s="37">
        <v>15008</v>
      </c>
      <c r="C3" s="37">
        <v>15152</v>
      </c>
      <c r="D3" s="37">
        <v>15298</v>
      </c>
      <c r="E3" s="37">
        <v>15808</v>
      </c>
      <c r="F3" s="37">
        <v>16406</v>
      </c>
      <c r="G3" s="37">
        <v>17980</v>
      </c>
      <c r="H3" s="37">
        <v>18814</v>
      </c>
      <c r="I3" s="37">
        <v>19074</v>
      </c>
      <c r="J3" s="37">
        <v>18979</v>
      </c>
      <c r="K3" s="37">
        <v>19128</v>
      </c>
      <c r="L3" s="37">
        <v>18891</v>
      </c>
      <c r="M3" s="37">
        <v>18744</v>
      </c>
      <c r="N3" s="37">
        <v>16931</v>
      </c>
      <c r="O3" s="37">
        <v>18744</v>
      </c>
      <c r="P3" s="37">
        <v>16931</v>
      </c>
      <c r="Q3" s="37">
        <v>17307</v>
      </c>
      <c r="R3" s="39">
        <v>17940</v>
      </c>
      <c r="S3" s="39">
        <v>18907</v>
      </c>
      <c r="T3" s="39">
        <v>18939</v>
      </c>
      <c r="U3" s="39">
        <v>19035</v>
      </c>
      <c r="V3" s="39">
        <v>19973</v>
      </c>
      <c r="W3" s="39">
        <v>22438</v>
      </c>
      <c r="X3" s="39">
        <v>24026</v>
      </c>
      <c r="Y3" s="39">
        <v>25578</v>
      </c>
    </row>
    <row r="5" spans="1:25" x14ac:dyDescent="0.25">
      <c r="A5"/>
      <c r="B5"/>
    </row>
    <row r="6" spans="1:25" x14ac:dyDescent="0.25">
      <c r="A6"/>
      <c r="B6"/>
    </row>
    <row r="7" spans="1:25" x14ac:dyDescent="0.25">
      <c r="A7"/>
      <c r="B7"/>
    </row>
    <row r="8" spans="1:25" x14ac:dyDescent="0.25">
      <c r="A8"/>
      <c r="B8"/>
    </row>
    <row r="9" spans="1:25" x14ac:dyDescent="0.25">
      <c r="A9"/>
      <c r="B9"/>
    </row>
    <row r="10" spans="1:25" x14ac:dyDescent="0.25">
      <c r="A10"/>
      <c r="B10"/>
    </row>
    <row r="11" spans="1:25" x14ac:dyDescent="0.25">
      <c r="A11"/>
      <c r="B11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19"/>
  <sheetViews>
    <sheetView workbookViewId="0">
      <pane xSplit="1" ySplit="1" topLeftCell="Q2" activePane="bottomRight" state="frozen"/>
      <selection pane="topRight" activeCell="L19" sqref="L19"/>
      <selection pane="bottomLeft" activeCell="L19" sqref="L19"/>
      <selection pane="bottomRight" activeCell="W7" sqref="W7"/>
    </sheetView>
  </sheetViews>
  <sheetFormatPr defaultColWidth="9.140625" defaultRowHeight="15" x14ac:dyDescent="0.25"/>
  <cols>
    <col min="1" max="1" width="45.42578125" style="15" customWidth="1"/>
    <col min="2" max="11" width="15.42578125" style="15" customWidth="1"/>
    <col min="12" max="17" width="18.140625" style="15" customWidth="1"/>
    <col min="18" max="18" width="16" style="15" customWidth="1"/>
    <col min="19" max="20" width="16.85546875" style="15" customWidth="1"/>
    <col min="21" max="22" width="16.42578125" style="6" customWidth="1"/>
    <col min="23" max="23" width="15.7109375" style="15" bestFit="1" customWidth="1"/>
    <col min="24" max="16384" width="9.140625" style="15"/>
  </cols>
  <sheetData>
    <row r="1" spans="1:23" x14ac:dyDescent="0.25">
      <c r="A1" s="15" t="s">
        <v>24</v>
      </c>
      <c r="B1" s="15">
        <v>2004</v>
      </c>
      <c r="C1" s="15">
        <v>2005</v>
      </c>
      <c r="D1" s="15">
        <v>2006</v>
      </c>
      <c r="E1" s="15">
        <v>2007</v>
      </c>
      <c r="F1" s="15">
        <v>2008</v>
      </c>
      <c r="G1" s="15">
        <v>2009</v>
      </c>
      <c r="H1" s="15">
        <v>2010</v>
      </c>
      <c r="I1" s="15">
        <v>2011</v>
      </c>
      <c r="J1" s="15">
        <v>2012</v>
      </c>
      <c r="K1" s="15">
        <v>2013</v>
      </c>
      <c r="L1" s="15">
        <v>2014</v>
      </c>
      <c r="M1" s="15">
        <v>2015</v>
      </c>
      <c r="N1" s="15">
        <v>2016</v>
      </c>
      <c r="O1" s="15">
        <v>2017</v>
      </c>
      <c r="P1" s="15">
        <v>2018</v>
      </c>
      <c r="Q1">
        <v>2019</v>
      </c>
      <c r="R1">
        <v>2020</v>
      </c>
      <c r="S1">
        <v>2021</v>
      </c>
      <c r="T1">
        <v>2022</v>
      </c>
      <c r="U1" s="6">
        <v>2023</v>
      </c>
      <c r="V1" s="6">
        <v>2024</v>
      </c>
      <c r="W1" s="15">
        <v>2025</v>
      </c>
    </row>
    <row r="2" spans="1:23" x14ac:dyDescent="0.25">
      <c r="A2" s="6" t="s">
        <v>25</v>
      </c>
      <c r="B2" s="22">
        <v>1504000000</v>
      </c>
      <c r="C2" s="22">
        <v>1565000000</v>
      </c>
      <c r="D2" s="22">
        <v>1762000000</v>
      </c>
      <c r="E2" s="22">
        <v>1940000000</v>
      </c>
      <c r="F2" s="22">
        <v>2153000000</v>
      </c>
      <c r="G2" s="22">
        <v>2350000000</v>
      </c>
      <c r="H2" s="22">
        <v>2508000000</v>
      </c>
      <c r="I2" s="22">
        <v>2621000000</v>
      </c>
      <c r="J2" s="22">
        <v>2424000000</v>
      </c>
      <c r="K2" s="22">
        <v>2446000000</v>
      </c>
      <c r="L2" s="22">
        <v>2710000000</v>
      </c>
      <c r="M2" s="22">
        <v>2827000000</v>
      </c>
      <c r="N2" s="22">
        <v>2903000000</v>
      </c>
      <c r="O2" s="22">
        <v>2966000000</v>
      </c>
      <c r="P2" s="22">
        <v>2968000000</v>
      </c>
      <c r="Q2" s="43">
        <v>3026000000</v>
      </c>
      <c r="R2" s="43">
        <v>3121000000</v>
      </c>
      <c r="S2" s="43">
        <v>3294000000</v>
      </c>
      <c r="T2" s="43">
        <v>3375000000</v>
      </c>
      <c r="U2" s="43">
        <v>3828000000</v>
      </c>
      <c r="V2" s="43">
        <v>4127000000</v>
      </c>
      <c r="W2" s="100">
        <v>4376000000</v>
      </c>
    </row>
    <row r="3" spans="1:23" x14ac:dyDescent="0.25">
      <c r="A3" s="6" t="s">
        <v>26</v>
      </c>
      <c r="B3" s="22">
        <v>488000000</v>
      </c>
      <c r="C3" s="22">
        <v>471000000</v>
      </c>
      <c r="D3" s="22">
        <v>471000000</v>
      </c>
      <c r="E3" s="22">
        <v>419000000</v>
      </c>
      <c r="F3" s="22">
        <v>405000000</v>
      </c>
      <c r="G3" s="22">
        <v>366000000</v>
      </c>
      <c r="H3" s="22">
        <v>332000000</v>
      </c>
      <c r="I3" s="22">
        <v>295000000</v>
      </c>
      <c r="J3" s="22">
        <v>255000000</v>
      </c>
      <c r="K3" s="22">
        <v>207000000</v>
      </c>
      <c r="L3" s="22">
        <v>194000000</v>
      </c>
      <c r="M3" s="22">
        <v>171000000</v>
      </c>
      <c r="N3" s="22">
        <v>153000000</v>
      </c>
      <c r="O3" s="22">
        <v>138000000</v>
      </c>
      <c r="P3" s="22">
        <v>125000000</v>
      </c>
      <c r="Q3" s="43">
        <v>113000000</v>
      </c>
      <c r="R3" s="43">
        <v>103000000</v>
      </c>
      <c r="S3" s="43">
        <v>90000000</v>
      </c>
      <c r="T3" s="43">
        <v>82000000</v>
      </c>
      <c r="U3" s="43">
        <v>79000000</v>
      </c>
      <c r="V3" s="43">
        <v>74000000</v>
      </c>
      <c r="W3" s="100">
        <v>69000000</v>
      </c>
    </row>
    <row r="4" spans="1:23" x14ac:dyDescent="0.25">
      <c r="A4" s="6" t="s">
        <v>27</v>
      </c>
      <c r="B4" s="22">
        <v>0</v>
      </c>
      <c r="C4" s="22">
        <v>0</v>
      </c>
      <c r="D4" s="22">
        <v>148000000</v>
      </c>
      <c r="E4" s="22">
        <v>450000000</v>
      </c>
      <c r="F4" s="22">
        <v>780000000</v>
      </c>
      <c r="G4" s="22">
        <v>1091000000</v>
      </c>
      <c r="H4" s="22">
        <v>1500000000</v>
      </c>
      <c r="I4" s="22">
        <v>1922000000</v>
      </c>
      <c r="J4" s="22">
        <v>2312000000</v>
      </c>
      <c r="K4" s="22">
        <v>2604000000</v>
      </c>
      <c r="L4" s="22">
        <v>3112000000</v>
      </c>
      <c r="M4" s="22">
        <v>3530000000</v>
      </c>
      <c r="N4" s="22">
        <v>4097000000</v>
      </c>
      <c r="O4" s="22">
        <v>4580000000</v>
      </c>
      <c r="P4" s="22">
        <v>5182000000</v>
      </c>
      <c r="Q4" s="43">
        <v>5761000000</v>
      </c>
      <c r="R4" s="43">
        <v>6362000000</v>
      </c>
      <c r="S4" s="43">
        <v>6857000000</v>
      </c>
      <c r="T4" s="43">
        <v>7490000000</v>
      </c>
      <c r="U4" s="43">
        <v>9027000000</v>
      </c>
      <c r="V4" s="43">
        <v>10716000000</v>
      </c>
      <c r="W4" s="100">
        <v>11383000000</v>
      </c>
    </row>
    <row r="5" spans="1:23" x14ac:dyDescent="0.25">
      <c r="A5" s="6" t="s">
        <v>28</v>
      </c>
      <c r="B5" s="22">
        <v>9520000000</v>
      </c>
      <c r="C5" s="22">
        <v>8868000000</v>
      </c>
      <c r="D5" s="22">
        <v>8650000000</v>
      </c>
      <c r="E5" s="22">
        <v>8534000000</v>
      </c>
      <c r="F5" s="22">
        <v>8545000000</v>
      </c>
      <c r="G5" s="22">
        <v>8179000000</v>
      </c>
      <c r="H5" s="22">
        <v>7754000000</v>
      </c>
      <c r="I5" s="22">
        <v>7247000000</v>
      </c>
      <c r="J5" s="22">
        <v>6498000000</v>
      </c>
      <c r="K5" s="22">
        <v>5655000000</v>
      </c>
      <c r="L5" s="22">
        <v>5368000000</v>
      </c>
      <c r="M5" s="22">
        <v>4966000000</v>
      </c>
      <c r="N5" s="22">
        <v>4608000000</v>
      </c>
      <c r="O5" s="22">
        <v>4355000000</v>
      </c>
      <c r="P5" s="22">
        <v>4132000000</v>
      </c>
      <c r="Q5" s="43">
        <v>3938000000</v>
      </c>
      <c r="R5" s="43">
        <v>3670000000</v>
      </c>
      <c r="S5" s="43">
        <v>3362000000</v>
      </c>
      <c r="T5" s="43">
        <v>3187000000</v>
      </c>
      <c r="U5" s="43">
        <v>3314000000</v>
      </c>
      <c r="V5" s="43">
        <v>3228000000</v>
      </c>
      <c r="W5" s="100">
        <v>3063000000</v>
      </c>
    </row>
    <row r="6" spans="1:23" x14ac:dyDescent="0.25">
      <c r="A6" s="6" t="s">
        <v>29</v>
      </c>
      <c r="B6" s="17">
        <v>963900</v>
      </c>
      <c r="C6" s="17">
        <v>903700</v>
      </c>
      <c r="D6" s="17">
        <v>861300</v>
      </c>
      <c r="E6" s="17">
        <v>844200</v>
      </c>
      <c r="F6" s="17">
        <v>834800</v>
      </c>
      <c r="G6" s="17">
        <v>830800</v>
      </c>
      <c r="H6" s="17">
        <v>831900</v>
      </c>
      <c r="I6" s="17">
        <v>824500</v>
      </c>
      <c r="J6" s="17">
        <v>816900</v>
      </c>
      <c r="K6" s="17">
        <v>817900</v>
      </c>
      <c r="L6" s="17">
        <v>820400</v>
      </c>
      <c r="M6" s="17">
        <v>808600</v>
      </c>
      <c r="N6" s="17">
        <v>806900</v>
      </c>
      <c r="O6" s="17">
        <v>807500</v>
      </c>
      <c r="P6" s="17">
        <v>812000</v>
      </c>
      <c r="Q6" s="67">
        <v>818400</v>
      </c>
      <c r="R6" s="67">
        <v>815600</v>
      </c>
      <c r="S6" s="67">
        <v>818100</v>
      </c>
      <c r="T6" s="67">
        <v>828000</v>
      </c>
      <c r="U6" s="67">
        <v>840700</v>
      </c>
      <c r="V6" s="67">
        <v>859000</v>
      </c>
      <c r="W6" s="100">
        <v>873500</v>
      </c>
    </row>
    <row r="7" spans="1:23" x14ac:dyDescent="0.25">
      <c r="L7" s="21"/>
      <c r="M7" s="21"/>
      <c r="N7" s="21"/>
      <c r="O7" s="21"/>
      <c r="P7" s="21"/>
    </row>
    <row r="8" spans="1:23" x14ac:dyDescent="0.25">
      <c r="A8"/>
      <c r="B8"/>
    </row>
    <row r="9" spans="1:23" x14ac:dyDescent="0.25">
      <c r="A9"/>
      <c r="B9"/>
    </row>
    <row r="10" spans="1:23" x14ac:dyDescent="0.25">
      <c r="A10"/>
      <c r="B10"/>
      <c r="Q10"/>
    </row>
    <row r="11" spans="1:23" x14ac:dyDescent="0.25">
      <c r="A11"/>
      <c r="B11"/>
      <c r="Q11" s="51"/>
    </row>
    <row r="12" spans="1:23" x14ac:dyDescent="0.25">
      <c r="A12"/>
      <c r="B12"/>
      <c r="Q12" s="51"/>
    </row>
    <row r="13" spans="1:23" x14ac:dyDescent="0.25">
      <c r="A13"/>
      <c r="B13"/>
      <c r="Q13" s="51"/>
    </row>
    <row r="14" spans="1:23" x14ac:dyDescent="0.25">
      <c r="A14"/>
      <c r="B14"/>
      <c r="Q14" s="51"/>
    </row>
    <row r="15" spans="1:23" x14ac:dyDescent="0.25">
      <c r="A15"/>
      <c r="B15"/>
      <c r="Q15" s="52"/>
    </row>
    <row r="16" spans="1:23" x14ac:dyDescent="0.25">
      <c r="A16"/>
      <c r="B16"/>
    </row>
    <row r="17" spans="1:2" x14ac:dyDescent="0.25">
      <c r="A17"/>
      <c r="B17"/>
    </row>
    <row r="18" spans="1:2" x14ac:dyDescent="0.25">
      <c r="A18"/>
      <c r="B18"/>
    </row>
    <row r="19" spans="1:2" x14ac:dyDescent="0.25">
      <c r="A19"/>
      <c r="B1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4"/>
  <sheetViews>
    <sheetView workbookViewId="0">
      <pane xSplit="1" ySplit="1" topLeftCell="M2" activePane="bottomRight" state="frozen"/>
      <selection pane="topRight" activeCell="L19" sqref="L19"/>
      <selection pane="bottomLeft" activeCell="L19" sqref="L19"/>
      <selection pane="bottomRight" activeCell="U6" sqref="U6"/>
    </sheetView>
  </sheetViews>
  <sheetFormatPr defaultColWidth="9.140625" defaultRowHeight="15" x14ac:dyDescent="0.25"/>
  <cols>
    <col min="1" max="1" width="31.42578125" style="15" customWidth="1"/>
    <col min="2" max="15" width="14.5703125" style="15" customWidth="1"/>
    <col min="16" max="17" width="15" style="15" bestFit="1" customWidth="1"/>
    <col min="18" max="20" width="15" style="6" bestFit="1" customWidth="1"/>
    <col min="21" max="21" width="15.42578125" style="15" bestFit="1" customWidth="1"/>
    <col min="22" max="16384" width="9.140625" style="15"/>
  </cols>
  <sheetData>
    <row r="1" spans="1:21" x14ac:dyDescent="0.25">
      <c r="A1" s="15" t="s">
        <v>30</v>
      </c>
      <c r="B1" s="15">
        <v>2004</v>
      </c>
      <c r="C1" s="15">
        <v>2005</v>
      </c>
      <c r="D1" s="15">
        <v>2006</v>
      </c>
      <c r="E1" s="15">
        <v>2007</v>
      </c>
      <c r="F1" s="15">
        <v>2008</v>
      </c>
      <c r="G1" s="15">
        <v>2009</v>
      </c>
      <c r="H1" s="15">
        <v>2010</v>
      </c>
      <c r="I1" s="15">
        <v>2011</v>
      </c>
      <c r="J1" s="15">
        <v>2012</v>
      </c>
      <c r="K1" s="15">
        <v>2015</v>
      </c>
      <c r="L1" s="15">
        <v>2016</v>
      </c>
      <c r="M1" s="15">
        <v>2017</v>
      </c>
      <c r="N1" s="15">
        <v>2018</v>
      </c>
      <c r="O1">
        <v>2019</v>
      </c>
      <c r="P1">
        <v>2020</v>
      </c>
      <c r="Q1">
        <v>2021</v>
      </c>
      <c r="R1" s="6">
        <v>2022</v>
      </c>
      <c r="S1" s="6">
        <v>2023</v>
      </c>
      <c r="T1" s="6">
        <v>2024</v>
      </c>
      <c r="U1" s="6">
        <v>2025</v>
      </c>
    </row>
    <row r="2" spans="1:21" s="21" customFormat="1" x14ac:dyDescent="0.25">
      <c r="A2" s="21" t="s">
        <v>28</v>
      </c>
      <c r="B2" s="22">
        <v>9520000000</v>
      </c>
      <c r="C2" s="22">
        <v>8868000000</v>
      </c>
      <c r="D2" s="22">
        <v>8650000000</v>
      </c>
      <c r="E2" s="22">
        <v>8534000000</v>
      </c>
      <c r="F2" s="22">
        <v>8545000000</v>
      </c>
      <c r="G2" s="22">
        <v>8179000000</v>
      </c>
      <c r="H2" s="22">
        <v>7754000000</v>
      </c>
      <c r="I2" s="22">
        <v>7247000000</v>
      </c>
      <c r="J2" s="22">
        <v>6498000000</v>
      </c>
      <c r="K2" s="22">
        <v>4966000000</v>
      </c>
      <c r="L2" s="22">
        <v>4608000000</v>
      </c>
      <c r="M2" s="22">
        <v>4355000000</v>
      </c>
      <c r="N2" s="43">
        <v>4132000000</v>
      </c>
      <c r="O2" s="43">
        <v>3938000000</v>
      </c>
      <c r="P2" s="10">
        <v>3670000000</v>
      </c>
      <c r="Q2" s="43">
        <v>3362000000</v>
      </c>
      <c r="R2" s="43">
        <v>3187000000</v>
      </c>
      <c r="S2" s="43">
        <v>3314000000</v>
      </c>
      <c r="T2" s="43">
        <v>3228000000</v>
      </c>
      <c r="U2" s="21">
        <v>3063000000</v>
      </c>
    </row>
    <row r="3" spans="1:21" x14ac:dyDescent="0.25">
      <c r="A3" s="15" t="s">
        <v>31</v>
      </c>
      <c r="B3" s="37">
        <v>14360</v>
      </c>
      <c r="C3" s="37">
        <v>14342</v>
      </c>
      <c r="D3" s="37">
        <v>14389</v>
      </c>
      <c r="E3" s="37">
        <v>15065</v>
      </c>
      <c r="F3" s="37">
        <v>15929</v>
      </c>
      <c r="G3" s="37">
        <v>16313</v>
      </c>
      <c r="H3" s="37">
        <v>16438</v>
      </c>
      <c r="I3" s="37">
        <v>18075</v>
      </c>
      <c r="J3" s="37">
        <v>17936</v>
      </c>
      <c r="K3" s="39">
        <v>15200.513968839097</v>
      </c>
      <c r="L3" s="39">
        <v>15276.19893786717</v>
      </c>
      <c r="M3" s="39">
        <v>15617.168442071648</v>
      </c>
      <c r="N3" s="39">
        <v>15879.700619684116</v>
      </c>
      <c r="O3" s="39">
        <v>16284.743796995101</v>
      </c>
      <c r="P3" s="39">
        <v>16779.805145980208</v>
      </c>
      <c r="Q3" s="39">
        <v>16985</v>
      </c>
      <c r="R3" s="39">
        <v>17374</v>
      </c>
      <c r="S3" s="39">
        <v>19469</v>
      </c>
      <c r="T3" s="39">
        <v>20832</v>
      </c>
      <c r="U3" s="100">
        <v>21932</v>
      </c>
    </row>
    <row r="4" spans="1:21" x14ac:dyDescent="0.25">
      <c r="A4"/>
      <c r="B4"/>
      <c r="C4" s="2"/>
      <c r="K4" s="72"/>
      <c r="L4" s="72"/>
      <c r="M4" s="72"/>
      <c r="N4" s="72"/>
      <c r="O4" s="72"/>
      <c r="P4" s="72"/>
      <c r="Q4" s="72"/>
      <c r="R4" s="4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13"/>
  <sheetViews>
    <sheetView workbookViewId="0">
      <pane xSplit="1" topLeftCell="K1" activePane="topRight" state="frozen"/>
      <selection activeCell="L19" sqref="L19"/>
      <selection pane="topRight" activeCell="S4" sqref="S4"/>
    </sheetView>
  </sheetViews>
  <sheetFormatPr defaultColWidth="9.140625" defaultRowHeight="15" x14ac:dyDescent="0.25"/>
  <cols>
    <col min="1" max="1" width="31.5703125" style="15" customWidth="1"/>
    <col min="2" max="13" width="15" style="15" customWidth="1"/>
    <col min="14" max="15" width="15" style="15" bestFit="1" customWidth="1"/>
    <col min="16" max="17" width="15" style="6" bestFit="1" customWidth="1"/>
    <col min="18" max="18" width="17.5703125" style="6" customWidth="1"/>
    <col min="19" max="19" width="16.42578125" style="15" bestFit="1" customWidth="1"/>
    <col min="20" max="16384" width="9.140625" style="15"/>
  </cols>
  <sheetData>
    <row r="1" spans="1:19" x14ac:dyDescent="0.25">
      <c r="A1" s="15" t="s">
        <v>32</v>
      </c>
      <c r="B1" s="15">
        <v>2006</v>
      </c>
      <c r="C1" s="15">
        <v>2007</v>
      </c>
      <c r="D1" s="15">
        <v>2008</v>
      </c>
      <c r="E1" s="15">
        <v>2009</v>
      </c>
      <c r="F1" s="15">
        <v>2010</v>
      </c>
      <c r="G1" s="15">
        <v>2011</v>
      </c>
      <c r="H1" s="15">
        <v>2012</v>
      </c>
      <c r="I1" s="15">
        <v>2015</v>
      </c>
      <c r="J1" s="15">
        <v>2016</v>
      </c>
      <c r="K1" s="15">
        <v>2017</v>
      </c>
      <c r="L1" s="15">
        <v>2018</v>
      </c>
      <c r="M1">
        <v>2019</v>
      </c>
      <c r="N1">
        <v>2020</v>
      </c>
      <c r="O1">
        <v>2021</v>
      </c>
      <c r="P1" s="6">
        <v>2022</v>
      </c>
      <c r="Q1" s="6">
        <v>2023</v>
      </c>
      <c r="R1" s="6">
        <v>2024</v>
      </c>
      <c r="S1" s="6">
        <v>2025</v>
      </c>
    </row>
    <row r="2" spans="1:19" s="21" customFormat="1" x14ac:dyDescent="0.25">
      <c r="A2" s="21" t="s">
        <v>27</v>
      </c>
      <c r="B2" s="22">
        <v>148000000</v>
      </c>
      <c r="C2" s="22">
        <v>450000000</v>
      </c>
      <c r="D2" s="22">
        <v>780000000</v>
      </c>
      <c r="E2" s="22">
        <v>1091000000</v>
      </c>
      <c r="F2" s="22">
        <v>1500000000</v>
      </c>
      <c r="G2" s="22">
        <v>1922000000</v>
      </c>
      <c r="H2" s="22">
        <v>2312000000</v>
      </c>
      <c r="I2" s="22">
        <v>3530000000</v>
      </c>
      <c r="J2" s="22">
        <v>4097000000</v>
      </c>
      <c r="K2" s="22">
        <v>4580000000</v>
      </c>
      <c r="L2" s="43">
        <v>5182000000</v>
      </c>
      <c r="M2" s="10">
        <v>5761000000</v>
      </c>
      <c r="N2" s="10">
        <v>6362000000</v>
      </c>
      <c r="O2" s="43">
        <v>6857000000</v>
      </c>
      <c r="P2" s="43">
        <v>7490000000</v>
      </c>
      <c r="Q2" s="43">
        <v>9027000000</v>
      </c>
      <c r="R2" s="43">
        <v>10716000000</v>
      </c>
      <c r="S2" s="21">
        <v>11383000000</v>
      </c>
    </row>
    <row r="3" spans="1:19" x14ac:dyDescent="0.25">
      <c r="A3" s="15" t="s">
        <v>33</v>
      </c>
      <c r="B3" s="37">
        <v>13956</v>
      </c>
      <c r="C3" s="37">
        <v>15733</v>
      </c>
      <c r="D3" s="37">
        <v>16576</v>
      </c>
      <c r="E3" s="37">
        <v>17443</v>
      </c>
      <c r="F3" s="37">
        <v>17192</v>
      </c>
      <c r="G3" s="37">
        <v>17614</v>
      </c>
      <c r="H3" s="37">
        <v>18698</v>
      </c>
      <c r="I3" s="65">
        <v>17536.163434903046</v>
      </c>
      <c r="J3" s="65">
        <v>18102.619565217392</v>
      </c>
      <c r="K3" s="65">
        <v>18513.313478426884</v>
      </c>
      <c r="L3" s="65">
        <v>18740.383321021756</v>
      </c>
      <c r="M3" s="65">
        <v>19109.853373438091</v>
      </c>
      <c r="N3" s="65">
        <v>19566.213891870149</v>
      </c>
      <c r="O3" s="65">
        <v>19729</v>
      </c>
      <c r="P3" s="65">
        <v>20160</v>
      </c>
      <c r="Q3" s="65">
        <v>22764</v>
      </c>
      <c r="R3" s="65">
        <v>24480</v>
      </c>
      <c r="S3" s="100">
        <v>25807</v>
      </c>
    </row>
    <row r="5" spans="1:19" x14ac:dyDescent="0.25">
      <c r="A5"/>
      <c r="B5"/>
    </row>
    <row r="6" spans="1:19" x14ac:dyDescent="0.25">
      <c r="A6"/>
      <c r="B6"/>
    </row>
    <row r="7" spans="1:19" x14ac:dyDescent="0.25">
      <c r="A7"/>
      <c r="B7"/>
    </row>
    <row r="8" spans="1:19" x14ac:dyDescent="0.25">
      <c r="A8"/>
      <c r="B8"/>
    </row>
    <row r="9" spans="1:19" x14ac:dyDescent="0.25">
      <c r="A9"/>
      <c r="B9"/>
    </row>
    <row r="10" spans="1:19" x14ac:dyDescent="0.25">
      <c r="A10"/>
      <c r="B10"/>
    </row>
    <row r="11" spans="1:19" x14ac:dyDescent="0.25">
      <c r="A11"/>
      <c r="B11"/>
    </row>
    <row r="12" spans="1:19" x14ac:dyDescent="0.25">
      <c r="A12"/>
      <c r="B12"/>
    </row>
    <row r="13" spans="1:19" x14ac:dyDescent="0.25">
      <c r="A13"/>
      <c r="B13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X22"/>
  <sheetViews>
    <sheetView workbookViewId="0">
      <pane xSplit="1" ySplit="1" topLeftCell="N2" activePane="bottomRight" state="frozen"/>
      <selection pane="topRight" activeCell="L19" sqref="L19"/>
      <selection pane="bottomLeft" activeCell="L19" sqref="L19"/>
      <selection pane="bottomRight" activeCell="V7" sqref="V7"/>
    </sheetView>
  </sheetViews>
  <sheetFormatPr defaultColWidth="9.140625" defaultRowHeight="15" x14ac:dyDescent="0.25"/>
  <cols>
    <col min="1" max="1" width="31.85546875" style="15" customWidth="1"/>
    <col min="2" max="18" width="13.140625" style="15" customWidth="1"/>
    <col min="19" max="20" width="13.42578125" style="15" bestFit="1" customWidth="1"/>
    <col min="21" max="21" width="13.42578125" style="6" bestFit="1" customWidth="1"/>
    <col min="22" max="23" width="12.42578125" style="6" bestFit="1" customWidth="1"/>
    <col min="24" max="24" width="12.5703125" style="15" bestFit="1" customWidth="1"/>
    <col min="25" max="16384" width="9.140625" style="15"/>
  </cols>
  <sheetData>
    <row r="1" spans="1:24" x14ac:dyDescent="0.25">
      <c r="A1" s="15" t="s">
        <v>34</v>
      </c>
      <c r="B1" s="15">
        <v>2004</v>
      </c>
      <c r="C1" s="15">
        <v>2005</v>
      </c>
      <c r="D1" s="15">
        <v>2006</v>
      </c>
      <c r="E1" s="15">
        <v>2007</v>
      </c>
      <c r="F1" s="15">
        <v>2008</v>
      </c>
      <c r="G1" s="15">
        <v>2009</v>
      </c>
      <c r="H1" s="15">
        <v>2010</v>
      </c>
      <c r="I1" s="15">
        <v>2011</v>
      </c>
      <c r="J1" s="15">
        <v>2012</v>
      </c>
      <c r="K1" s="15">
        <v>2013</v>
      </c>
      <c r="L1" s="15">
        <v>2014</v>
      </c>
      <c r="M1" s="15">
        <v>2015</v>
      </c>
      <c r="N1">
        <v>2015</v>
      </c>
      <c r="O1" s="15">
        <v>2016</v>
      </c>
      <c r="P1" s="15">
        <v>2017</v>
      </c>
      <c r="Q1" s="15">
        <v>2018</v>
      </c>
      <c r="R1">
        <v>2019</v>
      </c>
      <c r="S1">
        <v>2020</v>
      </c>
      <c r="T1">
        <v>2021</v>
      </c>
      <c r="U1" s="6">
        <v>2022</v>
      </c>
      <c r="V1" s="6">
        <v>2023</v>
      </c>
      <c r="W1" s="6">
        <v>2024</v>
      </c>
    </row>
    <row r="2" spans="1:24" s="21" customFormat="1" x14ac:dyDescent="0.25">
      <c r="A2" s="21" t="s">
        <v>26</v>
      </c>
      <c r="B2" s="22">
        <v>488000000</v>
      </c>
      <c r="C2" s="22">
        <v>471000000</v>
      </c>
      <c r="D2" s="22">
        <v>471000000</v>
      </c>
      <c r="E2" s="22">
        <v>419000000</v>
      </c>
      <c r="F2" s="22">
        <v>405000000</v>
      </c>
      <c r="G2" s="22">
        <v>366000000</v>
      </c>
      <c r="H2" s="22">
        <v>332000000</v>
      </c>
      <c r="I2" s="22">
        <v>295000000</v>
      </c>
      <c r="J2" s="22">
        <v>255000000</v>
      </c>
      <c r="K2" s="22">
        <v>207000000</v>
      </c>
      <c r="L2" s="22">
        <v>194000000</v>
      </c>
      <c r="M2" s="22">
        <v>171000000</v>
      </c>
      <c r="N2" s="22">
        <v>171000000</v>
      </c>
      <c r="O2" s="22">
        <v>153000000</v>
      </c>
      <c r="P2" s="22">
        <v>138000000</v>
      </c>
      <c r="Q2" s="22">
        <v>125000000</v>
      </c>
      <c r="R2" s="51">
        <v>113000000</v>
      </c>
      <c r="S2" s="51">
        <v>103000000</v>
      </c>
      <c r="T2" s="51">
        <v>90000000</v>
      </c>
      <c r="U2" s="10">
        <v>82000000</v>
      </c>
      <c r="V2" s="43">
        <v>79000000</v>
      </c>
      <c r="W2" s="43">
        <v>74000000</v>
      </c>
      <c r="X2" s="21">
        <v>69000000</v>
      </c>
    </row>
    <row r="3" spans="1:24" x14ac:dyDescent="0.25">
      <c r="A3" s="15" t="s">
        <v>35</v>
      </c>
      <c r="B3" s="37">
        <v>10041</v>
      </c>
      <c r="C3" s="37">
        <v>10085</v>
      </c>
      <c r="D3" s="37">
        <v>9879</v>
      </c>
      <c r="E3" s="37">
        <v>10738</v>
      </c>
      <c r="F3" s="37">
        <v>11160</v>
      </c>
      <c r="G3" s="37">
        <v>11476</v>
      </c>
      <c r="H3" s="37">
        <v>11659</v>
      </c>
      <c r="I3" s="37">
        <v>12857</v>
      </c>
      <c r="J3" s="37">
        <v>13181</v>
      </c>
      <c r="K3" s="39">
        <v>10922.427991973127</v>
      </c>
      <c r="L3" s="39">
        <v>11040.137755638521</v>
      </c>
      <c r="M3" s="39">
        <v>11161.206660273276</v>
      </c>
      <c r="N3" s="39">
        <v>11161</v>
      </c>
      <c r="O3" s="39">
        <v>11379.948622974744</v>
      </c>
      <c r="P3" s="39">
        <v>11430.397016206569</v>
      </c>
      <c r="Q3" s="39">
        <v>11612.038876140959</v>
      </c>
      <c r="R3" s="39">
        <v>11902.33123870364</v>
      </c>
      <c r="S3" s="39">
        <v>12205.627218903721</v>
      </c>
      <c r="T3" s="39">
        <v>12358</v>
      </c>
      <c r="U3" s="39">
        <v>12692</v>
      </c>
      <c r="V3" s="39">
        <v>14266</v>
      </c>
      <c r="W3" s="39">
        <v>15085</v>
      </c>
      <c r="X3" s="100">
        <v>15924</v>
      </c>
    </row>
    <row r="5" spans="1:24" x14ac:dyDescent="0.25">
      <c r="A5"/>
      <c r="B5"/>
    </row>
    <row r="22" spans="18:20" x14ac:dyDescent="0.25">
      <c r="R22"/>
      <c r="S22"/>
      <c r="T22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0CA212B10AAD4BBC6E765BEB5B24AE" ma:contentTypeVersion="13" ma:contentTypeDescription="Een nieuw document maken." ma:contentTypeScope="" ma:versionID="3ae218629acf5a5206f94329d0c23786">
  <xsd:schema xmlns:xsd="http://www.w3.org/2001/XMLSchema" xmlns:xs="http://www.w3.org/2001/XMLSchema" xmlns:p="http://schemas.microsoft.com/office/2006/metadata/properties" xmlns:ns2="5976950d-f5c8-4a84-b442-8b9faad1e7e2" xmlns:ns3="c892affd-9aea-4100-a63a-0b29159ee2f9" targetNamespace="http://schemas.microsoft.com/office/2006/metadata/properties" ma:root="true" ma:fieldsID="39aaf88b5e7359e0063440ca858c023e" ns2:_="" ns3:_="">
    <xsd:import namespace="5976950d-f5c8-4a84-b442-8b9faad1e7e2"/>
    <xsd:import namespace="c892affd-9aea-4100-a63a-0b29159ee2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76950d-f5c8-4a84-b442-8b9faad1e7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ecadf510-6fd9-4589-915b-e40c5db06c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92affd-9aea-4100-a63a-0b29159ee2f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7912f51-ac6f-4970-997a-f00df90c35cd}" ma:internalName="TaxCatchAll" ma:showField="CatchAllData" ma:web="c892affd-9aea-4100-a63a-0b29159ee2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92affd-9aea-4100-a63a-0b29159ee2f9" xsi:nil="true"/>
    <lcf76f155ced4ddcb4097134ff3c332f xmlns="5976950d-f5c8-4a84-b442-8b9faad1e7e2">
      <Terms xmlns="http://schemas.microsoft.com/office/infopath/2007/PartnerControls"/>
    </lcf76f155ced4ddcb4097134ff3c332f>
  </documentManagement>
</p:properties>
</file>

<file path=customXml/item4.xml><?xml version="1.0" encoding="utf-8"?>
<?mso-contentType ?>
<SharedContentType xmlns="Microsoft.SharePoint.Taxonomy.ContentTypeSync" SourceId="ecadf510-6fd9-4589-915b-e40c5db06ce5" ContentTypeId="0x01" PreviousValue="false"/>
</file>

<file path=customXml/itemProps1.xml><?xml version="1.0" encoding="utf-8"?>
<ds:datastoreItem xmlns:ds="http://schemas.openxmlformats.org/officeDocument/2006/customXml" ds:itemID="{62E7CA17-46BF-4519-A431-F10D95593D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76950d-f5c8-4a84-b442-8b9faad1e7e2"/>
    <ds:schemaRef ds:uri="c892affd-9aea-4100-a63a-0b29159ee2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BBB5E21-AA5F-4361-AD74-05F9BD87EA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DF9EA7-B849-41B4-B781-91A2EFAB2774}">
  <ds:schemaRefs>
    <ds:schemaRef ds:uri="5976950d-f5c8-4a84-b442-8b9faad1e7e2"/>
    <ds:schemaRef ds:uri="http://www.w3.org/XML/1998/namespace"/>
    <ds:schemaRef ds:uri="c892affd-9aea-4100-a63a-0b29159ee2f9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8EEB04CD-21CA-4E5F-9237-F51344424398}">
  <ds:schemaRefs>
    <ds:schemaRef ds:uri="Microsoft.SharePoint.Taxonomy.ContentTypeSync"/>
  </ds:schemaRefs>
</ds:datastoreItem>
</file>

<file path=docMetadata/LabelInfo.xml><?xml version="1.0" encoding="utf-8"?>
<clbl:labelList xmlns:clbl="http://schemas.microsoft.com/office/2020/mipLabelMetadata">
  <clbl:label id="{6484d4b6-b413-4a55-a7ae-b880f2608681}" enabled="0" method="" siteId="{6484d4b6-b413-4a55-a7ae-b880f260868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47</vt:i4>
      </vt:variant>
      <vt:variant>
        <vt:lpstr>Benoemde bereiken</vt:lpstr>
      </vt:variant>
      <vt:variant>
        <vt:i4>1</vt:i4>
      </vt:variant>
    </vt:vector>
  </HeadingPairs>
  <TitlesOfParts>
    <vt:vector size="48" baseType="lpstr">
      <vt:lpstr>Fondsvermogen, baten en lasten</vt:lpstr>
      <vt:lpstr>Uitvoeringskosten versus budget</vt:lpstr>
      <vt:lpstr>Opbouw uitvoeringskosten</vt:lpstr>
      <vt:lpstr>Uitgekeerde bedragen per wet</vt:lpstr>
      <vt:lpstr>Uitgek. bedragen WW</vt:lpstr>
      <vt:lpstr>Uitgek. bedragen ao-uitkeringen</vt:lpstr>
      <vt:lpstr>Uitgek. bedragen WAO</vt:lpstr>
      <vt:lpstr>Uitgek. bedragen WIA</vt:lpstr>
      <vt:lpstr>Uitgek. bedragen WAZ</vt:lpstr>
      <vt:lpstr>Uitgek. bedragen Wajong</vt:lpstr>
      <vt:lpstr>Uitgek. bedragen Wazo</vt:lpstr>
      <vt:lpstr>Uitgek. bedragen Ziektewet</vt:lpstr>
      <vt:lpstr>Uitgek. bedragen Toeslagenwet</vt:lpstr>
      <vt:lpstr>Kosten re-integratie en voorz.</vt:lpstr>
      <vt:lpstr>Omvang personeelsbestand</vt:lpstr>
      <vt:lpstr>Verz. en uitk.gerechtigden</vt:lpstr>
      <vt:lpstr>Klanten per wet</vt:lpstr>
      <vt:lpstr>Volume uitkeringen WW</vt:lpstr>
      <vt:lpstr>Lopende WW-uitk naar leeftijd</vt:lpstr>
      <vt:lpstr>Volume uitkeringen WAO</vt:lpstr>
      <vt:lpstr>Volume uitkeringen WIA</vt:lpstr>
      <vt:lpstr>Lopende WIA-uitk naar leeft.</vt:lpstr>
      <vt:lpstr>Volume uitkeringen WAZ</vt:lpstr>
      <vt:lpstr>Volume uitkeringen Wajong</vt:lpstr>
      <vt:lpstr>Lopende Wajong-uitk naar leeft.</vt:lpstr>
      <vt:lpstr>Lopende ZW-uitk. naar vangnetgr</vt:lpstr>
      <vt:lpstr>Volume uitkeringen Wazo</vt:lpstr>
      <vt:lpstr>Uitstroom WAO</vt:lpstr>
      <vt:lpstr>Uitstroom WIA</vt:lpstr>
      <vt:lpstr>Uitstroom Wajong</vt:lpstr>
      <vt:lpstr>Aantal sociaal-med. beoord.</vt:lpstr>
      <vt:lpstr>Achterstanden WIA</vt:lpstr>
      <vt:lpstr>Uitkomst claimbeoord. WIA</vt:lpstr>
      <vt:lpstr>Uitkomst claimbeoord. jonggeh.</vt:lpstr>
      <vt:lpstr>Afd overtr inlichtingenplicht</vt:lpstr>
      <vt:lpstr>Afd overtr. medewerkingsplicht</vt:lpstr>
      <vt:lpstr>Uitstroom WW</vt:lpstr>
      <vt:lpstr>Aant werk uitgestr. arbeidsbep.</vt:lpstr>
      <vt:lpstr>Aantal werkende Wajongers</vt:lpstr>
      <vt:lpstr>Ontslagvergunningen</vt:lpstr>
      <vt:lpstr>Tewerkstellingsvergunningen</vt:lpstr>
      <vt:lpstr>Arbeidsmarktadviezen GVVA</vt:lpstr>
      <vt:lpstr>Tijdigheid eerste betaling</vt:lpstr>
      <vt:lpstr>Financiële rechtmatigheid</vt:lpstr>
      <vt:lpstr>Klanttevredenheid</vt:lpstr>
      <vt:lpstr>Aantal ontvangen klachten</vt:lpstr>
      <vt:lpstr>Aantal ontvangen bezwaren</vt:lpstr>
      <vt:lpstr>'Uitvoeringskosten versus budget'!_Toc353833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Tijmen te Kulve</dc:creator>
  <cp:keywords/>
  <dc:description/>
  <cp:lastModifiedBy>Roel Wittenberg</cp:lastModifiedBy>
  <cp:revision/>
  <dcterms:created xsi:type="dcterms:W3CDTF">2015-03-09T14:49:50Z</dcterms:created>
  <dcterms:modified xsi:type="dcterms:W3CDTF">2026-04-15T20:28:48Z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0x010100B30CA212B10AAD4BBC6E765BEB5B24AE</vt:lpwstr>
  </property>
  <property fmtid="{D5CDD505-2E9C-101B-9397-08002B2CF9AE}" pid="3" name="MediaServiceImageTags">
    <vt:lpwstr/>
  </property>
</Properties>
</file>